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����� ����" sheetId="1" r:id="rId1"/>
    <sheet name="1.1" sheetId="2" r:id="rId2"/>
    <sheet name="1.2" sheetId="3" r:id="rId3"/>
    <sheet name="1.3" sheetId="4" r:id="rId4"/>
    <sheet name="1.4" sheetId="5" r:id="rId5"/>
    <sheet name="1.5" sheetId="6" r:id="rId6"/>
    <sheet name="1.6 (1)" sheetId="7" r:id="rId7"/>
    <sheet name="1.6 (2)" sheetId="8" r:id="rId8"/>
    <sheet name="1.6 (3)" sheetId="9" r:id="rId9"/>
    <sheet name="1.6 (4)" sheetId="10" r:id="rId10"/>
    <sheet name="1.7" sheetId="11" r:id="rId11"/>
    <sheet name="2.1 (1)" sheetId="12" r:id="rId12"/>
    <sheet name="2.1 (2)" sheetId="13" r:id="rId13"/>
    <sheet name="2.2" sheetId="14" r:id="rId14"/>
    <sheet name="2.3 (1)" sheetId="15" r:id="rId15"/>
    <sheet name="2.3 (2)" sheetId="16" r:id="rId16"/>
    <sheet name="2.4" sheetId="17" r:id="rId17"/>
    <sheet name="2.5 (1)" sheetId="18" r:id="rId18"/>
    <sheet name="2.5 (2)" sheetId="19" r:id="rId19"/>
    <sheet name="2.5 (3)" sheetId="20" r:id="rId20"/>
    <sheet name="2.5 (4)" sheetId="21" r:id="rId21"/>
    <sheet name="2.6 (1)" sheetId="22" r:id="rId22"/>
    <sheet name="2.6 (2)" sheetId="23" r:id="rId23"/>
    <sheet name="2.6 (3)" sheetId="24" r:id="rId24"/>
    <sheet name="2.6 (4)" sheetId="25" r:id="rId25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<sst xmlns="http://schemas.openxmlformats.org/spreadsheetml/2006/main">
  <si>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
� ������������ ���������������� ����������
��������� �������, ����������������� ������������
����������� � ���������� �������� ��������� �������,
� �� ������������� ������������� �� ��� ���������</t>
  </si>
  <si>
    <t>�� 2022 �.</t>
  </si>
  <si>
    <t>����</t>
  </si>
  <si>
    <t>����</t>
  </si>
  <si>
    <t>16.01.23</t>
  </si>
  <si>
    <t>����������</t>
  </si>
  <si>
    <t>��������� ��������������� ��������� ������������������� ���������� "����� � 23"</t>
  </si>
  <si>
    <t>���</t>
  </si>
  <si>
    <t>6231040474</t>
  </si>
  <si>
    <t>�����, �������������� ������� � ���������� ����������</t>
  </si>
  <si>
    <t>������������ ����������� � ���������� �������� ��������� �������</t>
  </si>
  <si>
    <t>���</t>
  </si>
  <si>
    <t>623401001</t>
  </si>
  <si>
    <t>����� �� ��</t>
  </si>
  <si>
    <t>274</t>
  </si>
  <si>
    <t>�� �����</t>
  </si>
  <si>
    <t>61701000</t>
  </si>
  <si>
    <t>1</t>
  </si>
  <si>
    <t>������ ����������� ������������ ����������</t>
  </si>
  <si>
    <t>2</t>
  </si>
  <si>
    <t>����������� ������������ ����������</t>
  </si>
  <si>
    <t>����� "����� � 23"</t>
  </si>
  <si>
    <t>3</t>
  </si>
  <si>
    <t>���� ��������������� �����������</t>
  </si>
  <si>
    <t>4</t>
  </si>
  <si>
    <t>����</t>
  </si>
  <si>
    <t>1026210257653</t>
  </si>
  <si>
    <t>5</t>
  </si>
  <si>
    <t>���/���</t>
  </si>
  <si>
    <t>6231040474/623401001</t>
  </si>
  <si>
    <t>6</t>
  </si>
  <si>
    <t>�������������� �����</t>
  </si>
  <si>
    <t>7</t>
  </si>
  <si>
    <t>��� �� ����</t>
  </si>
  <si>
    <t>05078296</t>
  </si>
  <si>
    <t>8</t>
  </si>
  <si>
    <t>��� �� �����</t>
  </si>
  <si>
    <t>85.13</t>
  </si>
  <si>
    <t>9</t>
  </si>
  <si>
    <t>�������� ���� ������������</t>
  </si>
  <si>
    <t>      
            </t>
  </si>
  <si>
    <t>10</t>
  </si>
  <si>
    <t>���� ���� ������������, �� ���������� ���������</t>
  </si>
  <si>
    <t>11</t>
  </si>
  <si>
    <t>�������� ����� (�����), ����������� ������������ �� �����/����������� �����</t>
  </si>
  <si>
    <t>12</t>
  </si>
  <si>
    <t>�������� �������������� ����������, �� ��������� ������� ���������� ������������ ������������ (� ��������� �������, ���� ������ � ����� ��������)</t>
  </si>
  <si>
    <t>13</t>
  </si>
  <si>
    <t>����������� �����</t>
  </si>
  <si>
    <t>390006 �. ������, ��. ������������, 44</t>
  </si>
  <si>
    <t>14</t>
  </si>
  <si>
    <t>������� (����)</t>
  </si>
  <si>
    <t>+74912253331</t>
  </si>
  <si>
    <t>15</t>
  </si>
  <si>
    <t>����� ����������� �����</t>
  </si>
  <si>
    <t>school23_ryazan@mail.ru</t>
  </si>
  <si>
    <t>16</t>
  </si>
  <si>
    <t>17</t>
  </si>
  <si>
    <t>��������� � �.�.�. ������������ ����������</t>
  </si>
  <si>
    <t>��������</t>
  </si>
  <si>
    <t>���������. �������� ��.</t>
  </si>
  <si>
    <t>���: ��������� ����� ���������</t>
  </si>
  <si>
    <t>���: ������� ������ ������������</t>
  </si>
  <si>
    <t>���������: ������� ����������� � ���������� �������� ��������� �������</t>
  </si>
  <si>
    <t>���������: ��������</t>
  </si>
  <si>
    <t>��������� c 17.11.2022 09:20:00 ��: 10.02.2024 09:20:00</t>
  </si>
  <si>
    <t>��������� c 21.02.2022 08:57:00 ��: 17.05.2023 08:57:00</t>
  </si>
  <si>
    <t>�������� �����: FC6A59C431E3CF3B1D9BA29BF2A721F676EBDAE8</t>
  </si>
  <si>
    <t>�������� �����: 15356580C632348E2B12699408C335E6634F8FBD</t>
  </si>
  <si>
    <t>��������: ������������ ������</t>
  </si>
  <si>
    <t>����� ����������: 17.02.2023 10:04:49</t>
  </si>
  <si>
    <t>����� ����������: 17.02.2023 08:55:39</t>
  </si>
  <si>
    <t>������ 1. ��������� ������������ ����������</t>
  </si>
  <si>
    <t>1.1. ����� � ���������� ���������������� ������� �� �������� ��������������� ����� (���������� �����)</t>
  </si>
  <si>
    <t>������������ ����������� �����</t>
  </si>
  <si>
    <t>��� ������</t>
  </si>
  <si>
    <t>�������� ���������� ������ ����������� �����</t>
  </si>
  <si>
    <t>����� ��������� ����� �� �������� ����</t>
  </si>
  <si>
    <t>����������</t>
  </si>
  <si>
    <t>������� ����������</t>
  </si>
  <si>
    <t>������� ���������</t>
  </si>
  <si>
    <t>�����</t>
  </si>
  <si>
    <t>������������</t>
  </si>
  <si>
    <t>��� �� ����</t>
  </si>
  <si>
    <t>�������� � ����</t>
  </si>
  <si>
    <t>1000</t>
  </si>
  <si>
    <t>�������</t>
  </si>
  <si>
    <t>792</t>
  </si>
  <si>
    <t>1250</t>
  </si>
  <si>
    <t>���������� �������������� �������� ������������������� �������� ���������� ������ �����������</t>
  </si>
  <si>
    <t>1500</t>
  </si>
  <si>
    <t>�������������� �������</t>
  </si>
  <si>
    <t>1750</t>
  </si>
  <si>
    <t>���������� �������������� �������� ������������������� �������� ��� ����� � ���������� �����������</t>
  </si>
  <si>
    <t>2000</t>
  </si>
  <si>
    <t>2250</t>
  </si>
  <si>
    <t>���������� �������������� ��������������� ��������</t>
  </si>
  <si>
    <t>2500</t>
  </si>
  <si>
    <t>��������-���</t>
  </si>
  <si>
    <t>539</t>
  </si>
  <si>
    <t>�����</t>
  </si>
  <si>
    <t>9000</t>
  </si>
  <si>
    <t>X</t>
  </si>
  <si>
    <t>1.2. �������� �� ����������� �������, ����������� ������� ����� �������������� ���������������� �������, � ����� ����������� ���������</t>
  </si>
  <si>
    <t>1.2.1. �������� �� �������, ����������� ����� �������������� ���������������� �������</t>
  </si>
  <si>
    <t>����� ��������� �����</t>
  </si>
  <si>
    <t>����� �� �������� �����, ���</t>
  </si>
  <si>
    <t>���� (�����)</t>
  </si>
  <si>
    <t>��������� ����, ������� ����������� ���� (�����)</t>
  </si>
  <si>
    <t>��� �����</t>
  </si>
  <si>
    <t>����</t>
  </si>
  <si>
    <t>�����</t>
  </si>
  <si>
    <t>1.2.2. �������� � �������, ����������� ����� �������������� ���������������� �������</t>
  </si>
  <si>
    <t>������������ ����������� �����</t>
  </si>
  <si>
    <t>����� ����������� �����</t>
  </si>
  <si>
    <t>����� �� ���������� �����, ���</t>
  </si>
  <si>
    <t>1.2.3. �������� � ������������ ���������</t>
  </si>
  <si>
    <t>������������ ������������ ���������</t>
  </si>
  <si>
    <t>����� ������������� ���������</t>
  </si>
  <si>
    <t>����� �� ���������� ����������, ���</t>
  </si>
  <si>
    <t>1.3. �������� � ������� ���������� � ���� �������, ������������ �� ���� � �������� (����������) ��������� ������������� ����������� � �������, ��� ���������� �� ������, ������������� ����������</t>
  </si>
  <si>
    <t>����������� (�����������)</t>
  </si>
  <si>
    <t>����� �������� � �������� �������</t>
  </si>
  <si>
    <t>���� � �������� ��������, %</t>
  </si>
  <si>
    <t>��� ��������</t>
  </si>
  <si>
    <t>������������� ����� ����������� �� ������������ ����� ������� (����������) �� ������ ����</t>
  </si>
  <si>
    <t>������, ���������� ��������� �� �������� ������</t>
  </si>
  <si>
    <t>������������� ����� ����������� �� ������������ ����� ������� (����������) �� ����� ��������� �������</t>
  </si>
  <si>
    <t>��� �� �����</t>
  </si>
  <si>
    <t>���� ��������</t>
  </si>
  <si>
    <t>�������� ��� ������������</t>
  </si>
  <si>
    <t>���������, ���</t>
  </si>
  <si>
    <t>���������, ���</t>
  </si>
  <si>
    <t>1.4. �������� � ������������ ������������ �������������</t>
  </si>
  <si>
    <t>������������ ����������</t>
  </si>
  <si>
    <t>����� ������������ ������������ ������������� �� ������ ����</t>
  </si>
  <si>
    <t>��������� ���������� �������� ������������ ������������ �������������</t>
  </si>
  <si>
    <t>����� ������������ ������������ ������������� �� ����� ��������� �������</t>
  </si>
  <si>
    <t>��������� ������������ �������������</t>
  </si>
  <si>
    <t>������� �����������</t>
  </si>
  <si>
    <t>����, ����������� �� ��������� ������������ ������������ �������������</t>
  </si>
  <si>
    <t>�� ��� �� �������������� ������</t>
  </si>
  <si>
    <t>��������</t>
  </si>
  <si>
    <t>����, ����</t>
  </si>
  <si>
    <t>� ��� ����� �� ������</t>
  </si>
  <si>
    <t>�����, ���</t>
  </si>
  <si>
    <t>� ���������</t>
  </si>
  <si>
    <t>� ���������� ���������</t>
  </si>
  <si>
    <t>����� 30 ���� ���������</t>
  </si>
  <si>
    <t>�� 30 �� 90 ���� ���������</t>
  </si>
  <si>
    <t>�� 90 �� 180 ���� ���������</t>
  </si>
  <si>
    <t>����� 180 ���� ���������</t>
  </si>
  <si>
    <t>�� ������� ���������� �����</t>
  </si>
  <si>
    <t>�� ������� ���������, �������, ������</t>
  </si>
  <si>
    <t>�� ������������ � ������, �����</t>
  </si>
  <si>
    <t>3000</t>
  </si>
  <si>
    <t>� ��� �����: �� ������������ ����������� ������ �� ������ ���������� ���</t>
  </si>
  <si>
    <t>3100</t>
  </si>
  <si>
    <t>�� ������ ��������� ������� �� ������������ ���������� �����������</t>
  </si>
  <si>
    <t>3200</t>
  </si>
  <si>
    <t>�� ������ �������, ������, �� ����������� ��������� ������� �� ������������ ���������� �����������</t>
  </si>
  <si>
    <t>3300</t>
  </si>
  <si>
    <t>�� �������� � ������ ������� �������� (������� � ����� ��������)</t>
  </si>
  <si>
    <t>3400</t>
  </si>
  <si>
    <t>�� ���: � ����� � ������������� ���������������� (��������������) �������</t>
  </si>
  <si>
    <t>3410</t>
  </si>
  <si>
    <t>� ����� � ������������� ����������� �������������� �������� (������� � ����� ��������)</t>
  </si>
  <si>
    <t>3420</t>
  </si>
  <si>
    <t>� ����� � ������������� ������� ����������, � ��� ����� �� ���������������� ��������</t>
  </si>
  <si>
    <t>3430</t>
  </si>
  <si>
    <t>�� ������ �������, �����, �����, �����</t>
  </si>
  <si>
    <t>4000</t>
  </si>
  <si>
    <t>�� ���: �� ��������� ���������</t>
  </si>
  <si>
    <t>4100</t>
  </si>
  <si>
    <t>�� ������ ������ ��������, �����</t>
  </si>
  <si>
    <t>5000</t>
  </si>
  <si>
    <t>�� ���: �� ��������, ��������� � ����������� ����� ���������</t>
  </si>
  <si>
    <t>5100</t>
  </si>
  <si>
    <t>x</t>
  </si>
  <si>
    <t>1.5. �������� � ������������� �� ������, ����������, �������� �������� ������� � ������������ ���������</t>
  </si>
  <si>
    <t>������� ������������� �� ���������� ������ �� ������ ����</t>
  </si>
  <si>
    <t>�������� ��������, �������, ��������� ������</t>
  </si>
  <si>
    <t>��������� ��������, �������, ��������� ������</t>
  </si>
  <si>
    <t>�������</t>
  </si>
  <si>
    <t>������� ������������� �� ���������� ������ �� ����� ��������� �������</t>
  </si>
  <si>
    <t>�� ���� �� ��������� � ������ �������� ���������</t>
  </si>
  <si>
    <t>� ��� �����:</t>
  </si>
  <si>
    <t>�� ��� �������� � �������� ���</t>
  </si>
  <si>
    <t>���������� �������������</t>
  </si>
  <si>
    <t>�� ��� � ����� � ������������ ��������� �� �������������� ������</t>
  </si>
  <si>
    <t>�������� ���� �����������</t>
  </si>
  <si>
    <t>�������� ���� �� �����������</t>
  </si>
  <si>
    <t>�� ��� �� ������� ����</t>
  </si>
  <si>
    <t>���������, ������� �������� �������, �����</t>
  </si>
  <si>
    <t>0100</t>
  </si>
  <si>
    <t>� ��� �����: � ����� � �������� (�������)</t>
  </si>
  <si>
    <t>0110</t>
  </si>
  <si>
    <t>�� ���: ���������� ��������� ��� (��������� � ������������ �������)</t>
  </si>
  <si>
    <t>0111</t>
  </si>
  <si>
    <t>� ����� � ���������� ��� ��������� �������� ����� �������� ������, ������� �������� ��������</t>
  </si>
  <si>
    <t>0120</t>
  </si>
  <si>
    <t>� ����� � ������������ ��������� �����������</t>
  </si>
  <si>
    <t>0130</t>
  </si>
  <si>
    <t>����� ��������� (�� ����������� �������� �������)</t>
  </si>
  <si>
    <t>0200</t>
  </si>
  <si>
    <t>� ��� �����: � ����� � �����������, ������� ������� (�����)</t>
  </si>
  <si>
    <t>0210</t>
  </si>
  <si>
    <t>0211</t>
  </si>
  <si>
    <t>� ����� � ���������� ������ ��������</t>
  </si>
  <si>
    <t>0220</t>
  </si>
  <si>
    <t>� ����� ���������� ������ ������������ ��������� �������</t>
  </si>
  <si>
    <t>0230</t>
  </si>
  <si>
    <t>� ����� � ���������� ������� ��������� (����������)</t>
  </si>
  <si>
    <t>0300</t>
  </si>
  <si>
    <t>� ��� �����: � ����� � ���������� ������ (��������� ����, �������, ���������)</t>
  </si>
  <si>
    <t>0310</t>
  </si>
  <si>
    <t>� ����� � ������������� ������� � �������� ���������� (������)</t>
  </si>
  <si>
    <t>0320</t>
  </si>
  <si>
    <t>1.6. �������� � ����������� ����������� � ������ �����</t>
  </si>
  <si>
    <t>1.6.1 �������� � ����������� �����������</t>
  </si>
  <si>
    <t>������ ��������� (��������� ���������)</t>
  </si>
  <si>
    <t>������� ����������� �� ������ ����</t>
  </si>
  <si>
    <t>������� ����������� ����������� �� �������� ������</t>
  </si>
  <si>
    <t>�� ��������� ����������-��������� ���������</t>
  </si>
  <si>
    <t>������� ����������� �� ����� ��������� �������</t>
  </si>
  <si>
    <t>����������� ������� �����������</t>
  </si>
  <si>
    <t>�� ���</t>
  </si>
  <si>
    <t>��������</t>
  </si>
  <si>
    <t>��������� ����������</t>
  </si>
  <si>
    <t>�� ��������� ����� ������</t>
  </si>
  <si>
    <t>�� ����������� ���������������� (�� ���������� ����������)</t>
  </si>
  <si>
    <t>�� �������� ����������������</t>
  </si>
  <si>
    <t>���������� ����������</t>
  </si>
  <si>
    <t>���������� ����, �� ���������� ������������ ����������</t>
  </si>
  <si>
    <t>�� ��� �� �������� ����� ������������</t>
  </si>
  <si>
    <t>�� �������� ����� ������������</t>
  </si>
  <si>
    <t>�������� ��������, �����</t>
  </si>
  <si>
    <t>�� ���:</t>
  </si>
  <si>
    <t>1100</t>
  </si>
  <si>
    <t>�������������� ��������</t>
  </si>
  <si>
    <t>��������������� ��������, �����</t>
  </si>
  <si>
    <t>2100</t>
  </si>
  <si>
    <t>������-��������������� ��������, ������ ������������� ��������</t>
  </si>
  <si>
    <t>���������������-�������������� ��������, �����</t>
  </si>
  <si>
    <t>��������, ����������� ��������� � ������� ���������</t>
  </si>
  <si>
    <t>1.6.2. �������� �� ������ �����</t>
  </si>
  <si>
    <t>������ ���������</t>
  </si>
  <si>
    <t>���� ����������� ������ ����� ����������� �� �������� ������, ���.</t>
  </si>
  <si>
    <t>��������� �� ��������� ����������-��������� ���������, ���.</t>
  </si>
  <si>
    <t>������������� ������������� ������ ����� ����������� �� ���������� ����������� �����������, ���.</t>
  </si>
  <si>
    <t>�� ����������� ���������������� (���������� ����������)</t>
  </si>
  <si>
    <t>����������� ����������</t>
  </si>
  <si>
    <t>���������� �����, �� ����������� ������������ ����������</t>
  </si>
  <si>
    <t>� ��� ����� �� ��������:</t>
  </si>
  <si>
    <t>�� ���� ������� �������� �� ���������� ���������������� �������</t>
  </si>
  <si>
    <t>�� ���� ������� �������� �� ���� ����</t>
  </si>
  <si>
    <t>�� ���� ������� ������ � ����� ��������</t>
  </si>
  <si>
    <t>���</t>
  </si>
  <si>
    <t>�� ���� ������� �� ���������� ����� ������������</t>
  </si>
  <si>
    <t>������� �������� �������</t>
  </si>
  <si>
    <t>��������� �������� �������</t>
  </si>
  <si>
    <t>�� ������������ �������</t>
  </si>
  <si>
    <t>�� �������� ��������� ���������� ��������� � ������� ��������</t>
  </si>
  <si>
    <t>�������� ��������</t>
  </si>
  <si>
    <t>��������������� ��������</t>
  </si>
  <si>
    <t>���������������-�������������� ��������</t>
  </si>
  <si>
    <t>������������� ������������� ������ ����� ����������� �� ���������� ����������� �����������, ���</t>
  </si>
  <si>
    <t>�� ��������� ����������-��������� ��������� � ������������ ����������</t>
  </si>
  <si>
    <t>�� ��������� ����������-��������� ��������� � ����������� ������, �� ����������� ������������ ����������</t>
  </si>
  <si>
    <t>1.7. �������� � ������ ����������, �������� � ��������� ������������</t>
  </si>
  <si>
    <t>����� ����� � ��������� �����������</t>
  </si>
  <si>
    <t>��� �����</t>
  </si>
  <si>
    <t>��������� ����, � ������������ � ������� ������ ����</t>
  </si>
  <si>
    <t>������� ������� �� ����� �� ������ ����</t>
  </si>
  <si>
    <t>������� ������� �� ����� �� ����� ��������� �������</t>
  </si>
  <si>
    <t>��� ����</t>
  </si>
  <si>
    <t>����� � ��������� ������������ � ����������� ������</t>
  </si>
  <si>
    <t>����� � ��������� ������������ � ������ ���������� ���������</t>
  </si>
  <si>
    <t>������ 2. ������������� ���������, ������������� �� �����������</t>
  </si>
  <si>
    <t>2.1. �������� � ���������� ���������, �� ����������� ��������� ��������, ������������ �� ����� ������������ ����������</t>
  </si>
  <si>
    <t>������������ �������</t>
  </si>
  <si>
    <t>�����</t>
  </si>
  <si>
    <t>����������� �����</t>
  </si>
  <si>
    <t>��� �� �����</t>
  </si>
  <si>
    <t>��� ���������</t>
  </si>
  <si>
    <t>������� ���������</t>
  </si>
  <si>
    <t>������������ �����������</t>
  </si>
  <si>
    <t>�������� �� ��������� ����������� ��������� ������������ (�������������� ����������������)</t>
  </si>
  <si>
    <t>��� ������������� �������� ������������</t>
  </si>
  <si>
    <t>��� ���� �����</t>
  </si>
  <si>
    <t>�� ��������� ��������� ������</t>
  </si>
  <si>
    <t>�� ��������� ��������� �������������� �����������</t>
  </si>
  <si>
    <t>��� ���������� ����� ����������� (� ��������� �������)</t>
  </si>
  <si>
    <t>� ������ ���������������� �������</t>
  </si>
  <si>
    <t>�� ����� ����� ���������������� �������</t>
  </si>
  <si>
    <t>��������� �������, �����</t>
  </si>
  <si>
    <t>1001</t>
  </si>
  <si>
    <t>������� ��������� (������) 2242,4 ��.�.</t>
  </si>
  <si>
    <t>�.������, ��.������������, 44</t>
  </si>
  <si>
    <t>62:29:0080064:120</t>
  </si>
  <si>
    <t>1976</t>
  </si>
  <si>
    <t>���������� ����</t>
  </si>
  <si>
    <t>055</t>
  </si>
  <si>
    <t>�� ������������</t>
  </si>
  <si>
    <t>����������� ������� �� ���������� ������� ����������� ��������� (��� � ���)</t>
  </si>
  <si>
    <t>���������� ����������� ������ �/��� �������������</t>
  </si>
  <si>
    <t>� ����� � ��������� ����������</t>
  </si>
  <si>
    <t>������������ ������</t>
  </si>
  <si>
    <t>������ �� ���������� ���������</t>
  </si>
  <si>
    <t>����� �� ���������</t>
  </si>
  <si>
    <t>��������� ������</t>
  </si>
  <si>
    <t>������� ��������</t>
  </si>
  <si>
    <t>����������� �������������� ���������</t>
  </si>
  <si>
    <t>�� ��������������� ���������</t>
  </si>
  <si>
    <t>2.2. �������� � ��������� ��������, ��������������� �� ����� ����������� (�����������) �����������</t>
  </si>
  <si>
    <t>�����</t>
  </si>
  <si>
    <t>���������: ������������ �� ����������� �� ������������ ���������</t>
  </si>
  <si>
    <t>�� ������������ �����������</t>
  </si>
  <si>
    <t>����������� ������� �� ���������� ���������� ������� (��� � ���)</t>
  </si>
  <si>
    <t>�������� �� ��������� ����������� ��������� ������������</t>
  </si>
  <si>
    <t>�� ���� ��������</t>
  </si>
  <si>
    <t>���������������� �������</t>
  </si>
  <si>
    <t>����� �� �����</t>
  </si>
  <si>
    <t>��� ���������� ����� �����������</t>
  </si>
  <si>
    <t>�� ��� ����������� �������������� ���������</t>
  </si>
  <si>
    <t>18</t>
  </si>
  <si>
    <t>19</t>
  </si>
  <si>
    <t>20</t>
  </si>
  <si>
    <t>21</t>
  </si>
  <si>
    <t>22</t>
  </si>
  <si>
    <t>��������� �������</t>
  </si>
  <si>
    <t>62:29:008 00 64:0009</t>
  </si>
  <si>
    <t>2.3. �������� � ���������� ���������, ������������ �� �������� ������</t>
  </si>
  <si>
    <t>2.3.1. �������� � ���������� ���������, ������������ �� ����� ������ � ���������� �������</t>
  </si>
  <si>
    <t>���������� ����������� ���������</t>
  </si>
  <si>
    <t>������������ (�����������)</t>
  </si>
  <si>
    <t>���� �����������</t>
  </si>
  <si>
    <t>�������� �����</t>
  </si>
  <si>
    <t>����������� ������� �� ���������� ������������� ��������� (���/���)</t>
  </si>
  <si>
    <t>����������� ������������� ������������� ���������</t>
  </si>
  <si>
    <t>����������� ���������� �������� ������</t>
  </si>
  <si>
    <t>��� �� ����</t>
  </si>
  <si>
    <t>������</t>
  </si>
  <si>
    <t>���������</t>
  </si>
  <si>
    <t>�� ������� ���� (���/���)</t>
  </si>
  <si>
    <t>�� ������ (���/���)</t>
  </si>
  <si>
    <t>��� ������������� ���� ������������</t>
  </si>
  <si>
    <t>2.3.2. �������� � ���������� ���������, ������������ �� ����� ������ � ��������� �������</t>
  </si>
  <si>
    <t>������������ ������������� (���)</t>
  </si>
  <si>
    <t>�� ������ (���/���)</t>
  </si>
  <si>
    <t>����� �� ��� (���)</t>
  </si>
  <si>
    <t>2.4 �������� � ���������� ���������, ������������ �� �������� �������������� ����������� (�������� �����)</t>
  </si>
  <si>
    <t>���������� ���������</t>
  </si>
  <si>
    <t>�����������</t>
  </si>
  <si>
    <t>����������� ������� �� ���������� ������� ����������� ��������� (���/���)</t>
  </si>
  <si>
    <t>����������� ������������� ������� ����������� ���������</t>
  </si>
  <si>
    <t>����������� ���������� �������� �����</t>
  </si>
  <si>
    <t>2.5 �������� �� ����� ������ �������� ��������� (�� ����������� ������������ �������)</t>
  </si>
  <si>
    <t>2.5.1. �������� � �������, ��������� � ������������� ����� ������� ��������� ���������</t>
  </si>
  <si>
    <t>������������ ���������� (������ �������� �������)</t>
  </si>
  <si>
    <t>������� ��������� ��������� �� ����� ��������� �������</t>
  </si>
  <si>
    <t>������������ �����������</t>
  </si>
  <si>
    <t>�������� � �����������</t>
  </si>
  <si>
    <t>�� ������������</t>
  </si>
  <si>
    <t>������� �������</t>
  </si>
  <si>
    <t>��������� � �������� ��������, ������� ������������, ��������</t>
  </si>
  <si>
    <t>� ������</t>
  </si>
  <si>
    <t>������������</t>
  </si>
  <si>
    <t>�� ��� ������� ������</t>
  </si>
  <si>
    <t>������� ���������, ������ � ����������, �� ���������� � ����������� ���������</t>
  </si>
  <si>
    <t>� ��� �����: ��� �������� ������������</t>
  </si>
  <si>
    <t>�� ���: ��� �������� ����� (���������� �����) � ������ ������������� ���������������� (��������������) �������</t>
  </si>
  <si>
    <t>1110</t>
  </si>
  <si>
    <t>��� ���� ������������</t>
  </si>
  <si>
    <t>1200</t>
  </si>
  <si>
    <t>������ � ������������</t>
  </si>
  <si>
    <t>2110</t>
  </si>
  <si>
    <t>2200</t>
  </si>
  <si>
    <t>������������� � ���������������� ���������</t>
  </si>
  <si>
    <t>3110</t>
  </si>
  <si>
    <t>������ �������� ��������</t>
  </si>
  <si>
    <t>4110</t>
  </si>
  <si>
    <t>4200</t>
  </si>
  <si>
    <t>����������� ���� �������������</t>
  </si>
  <si>
    <t>�� 121 ������ � �����</t>
  </si>
  <si>
    <t>�� 85 �� 120 �������</t>
  </si>
  <si>
    <t>�� 61 �� 84 �������</t>
  </si>
  <si>
    <t>�� 37 �� 60 �������</t>
  </si>
  <si>
    <t>�� 13 �� 36 �������</t>
  </si>
  <si>
    <t>����� 12 �������</t>
  </si>
  <si>
    <t>����������, ��</t>
  </si>
  <si>
    <t>���������� ���������, ���</t>
  </si>
  <si>
    <t>���������� ��������� �������� ����� ������� ��������� ���������, � ��� ����� � ���������� ������ ��������� �������������</t>
  </si>
  <si>
    <t>�� 12 �� 24 �������</t>
  </si>
  <si>
    <t>�� 25 �� 36 �������</t>
  </si>
  <si>
    <t>�� 37 �� 48 �������</t>
  </si>
  <si>
    <t>�� 49 �� 60 �������</t>
  </si>
  <si>
    <t>�� 61 �� 72 �������</t>
  </si>
  <si>
    <t>�� 73 �� 84 �������</t>
  </si>
  <si>
    <t>�� 85 �� 96 �������</t>
  </si>
  <si>
    <t>�� 97 �� 108 �������</t>
  </si>
  <si>
    <t>�� 109 �� 120 �������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</si>
  <si>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</si>
  <si>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</si>
  <si>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</si>
  <si>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</si>
  <si>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</si>
  <si>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</si>
  <si>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</si>
  <si>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</si>
  <si>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</si>
  <si>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</si>
  <si>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</si>
  <si>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2.5.2. �������� � �������� �� ���������� ����� ������� ��������� ���������</t>
  </si>
  <si>
    <t>����� �� �������� ������</t>
  </si>
  <si>
    <t>������� �� ���������� ����� ������� ��������� ���������</t>
  </si>
  <si>
    <t>�� ������� ������������</t>
  </si>
  <si>
    <t>����������� ������, ������� ������������ �������� ������</t>
  </si>
  <si>
    <t>�� ������ �������</t>
  </si>
  <si>
    <t>���������� ����� �������������� ���������</t>
  </si>
  <si>
    <t>���� �������</t>
  </si>
  <si>
    <t>������� �� ������������� ����������� (����������������) ������������</t>
  </si>
  <si>
    <t>������� �� ������� ������, ������� ������������ �������� ������</t>
  </si>
  <si>
    <t>������� �� ������������ �����������</t>
  </si>
  <si>
    <t>������� �� ������������ �����������</t>
  </si>
  <si>
    <t>2.6. �������� � ������������ ���������</t>
  </si>
  <si>
    <t>2.6.1. �������� �� ������������ ������������ ���������</t>
  </si>
  <si>
    <t>������������ ��������, ��</t>
  </si>
  <si>
    <t>� ����������� ���������� ����������</t>
  </si>
  <si>
    <t>�� ��������� ������</t>
  </si>
  <si>
    <t>�� ��������� �������������� �����������</t>
  </si>
  <si>
    <t>�� �������� ����</t>
  </si>
  <si>
    <t>� ������� �� ���</t>
  </si>
  <si>
    <t>�������� ������������ ��������</t>
  </si>
  <si>
    <t>���������� �������� (�� ����������� ����������� ������ ����������� ������), �����</t>
  </si>
  <si>
    <t>� ��� �����: ������� ���������� ����� 3 ���. ���., � ���� ������� ������� ������ �� ����� 3 ���</t>
  </si>
  <si>
    <t>1101</t>
  </si>
  <si>
    <t>������� ���������� ����� 3 ���. ���., � ���� ������� ������� ������ ����� 3 ���</t>
  </si>
  <si>
    <t>1102</t>
  </si>
  <si>
    <t>��. ���������� �� 3 ���. �� 5 ���. ���. ������������, � ���� ������� ������� ������ �� ����� 3 ���</t>
  </si>
  <si>
    <t>1103</t>
  </si>
  <si>
    <t>��. ���������� �� 3 ���. �� 5 ���. ���. ������������, � ���� ������� ������� ������ ����� 3 ���</t>
  </si>
  <si>
    <t>1104</t>
  </si>
  <si>
    <t>��. ���������� �� 5 ���. �� 10 ���. ���. ������������, � ���� ������� ������� ������ �� ����� 3 ���</t>
  </si>
  <si>
    <t>1105</t>
  </si>
  <si>
    <t>��. ���������� �� 5 ���. �� 10 ���. ���. ������������, � ���� ������� ������� ������ ����� 3 ���</t>
  </si>
  <si>
    <t>1106</t>
  </si>
  <si>
    <t>��. ���������� �� 10 ���. �� 15 ���. ���. ������������</t>
  </si>
  <si>
    <t>1107</t>
  </si>
  <si>
    <t>��. ���������� �� 15 ���. ���.</t>
  </si>
  <si>
    <t>1108</t>
  </si>
  <si>
    <t>���������� ������ ����������� ������</t>
  </si>
  <si>
    <t>���������� ��������, �� ����������� �����������</t>
  </si>
  <si>
    <t>1300</t>
  </si>
  <si>
    <t>����������� �������� ����������</t>
  </si>
  <si>
    <t>1400</t>
  </si>
  <si>
    <t>��������</t>
  </si>
  <si>
    <t>�������� ���������� ��������</t>
  </si>
  <si>
    <t>1600</t>
  </si>
  <si>
    <t>��������, ���������</t>
  </si>
  <si>
    <t>1700</t>
  </si>
  <si>
    <t>������ ���������� ������ � ��������� �� �������������� � ���������� ����</t>
  </si>
  <si>
    <t>1800</t>
  </si>
  <si>
    <t>���������, �����������</t>
  </si>
  <si>
    <t>1900</t>
  </si>
  <si>
    <t>��������� �����</t>
  </si>
  <si>
    <t>��������, �����</t>
  </si>
  <si>
    <t>� ��� �����: �������� ������������</t>
  </si>
  <si>
    <t>2101</t>
  </si>
  <si>
    <t>�������� ��������</t>
  </si>
  <si>
    <t>2102</t>
  </si>
  <si>
    <t>�������� ��������</t>
  </si>
  <si>
    <t>2103</t>
  </si>
  <si>
    <t>�������� ��������-����������� ������</t>
  </si>
  <si>
    <t>2104</t>
  </si>
  <si>
    <t>������ ��������</t>
  </si>
  <si>
    <t>2105</t>
  </si>
  <si>
    <t>���������, �����</t>
  </si>
  <si>
    <t>� ��� �����: ��������� ������������</t>
  </si>
  <si>
    <t>2201</t>
  </si>
  <si>
    <t>��������� ��������</t>
  </si>
  <si>
    <t>2202</t>
  </si>
  <si>
    <t>��������� ��������</t>
  </si>
  <si>
    <t>2203</t>
  </si>
  <si>
    <t>��������� ��������-����������� ������</t>
  </si>
  <si>
    <t>2204</t>
  </si>
  <si>
    <t>������ ���������</t>
  </si>
  <si>
    <t>2205</t>
  </si>
  <si>
    <t>��������� ������������ ��������, �� �������</t>
  </si>
  <si>
    <t>2206</t>
  </si>
  <si>
    <t>������ ������������ ��������</t>
  </si>
  <si>
    <t>���� ������������ ������� � ������</t>
  </si>
  <si>
    <t>���� �������� ������� � ������ ����������</t>
  </si>
  <si>
    <t>����</t>
  </si>
  <si>
    <t>������</t>
  </si>
  <si>
    <t>����������</t>
  </si>
  <si>
    <t>3500</t>
  </si>
  <si>
    <t>�������� �����</t>
  </si>
  <si>
    <t>3600</t>
  </si>
  <si>
    <t>�������-�������� ����</t>
  </si>
  <si>
    <t>3700</t>
  </si>
  <si>
    <t>������ ������ ������������ �������� ����������</t>
  </si>
  <si>
    <t>3800</t>
  </si>
  <si>
    <t>������������ (�����������) ���� � ���� ������������ ��������</t>
  </si>
  <si>
    <t>3900</t>
  </si>
  <si>
    <t>������ 2. �������� � �������������� ������������ ���������, ����������� � ����������� ���������� ����������</t>
  </si>
  <si>
    <t>� ����� � ��������� ���������� (��������� ������)</t>
  </si>
  <si>
    <t>� ����� � ��������� ���������� (�������� ��������)</t>
  </si>
  <si>
    <t>�������� ��������� (�������� �������� � ����� ��)</t>
  </si>
  <si>
    <t>2.6.3. ����������� ������������� ������������ �������</t>
  </si>
  <si>
    <t>������������ ��������, ��������������� ������������ � ����� �������� �����, ���������� �����</t>
  </si>
  <si>
    <t>������������ ��������, ������������ � ����������������� �����</t>
  </si>
  <si>
    <t>� ����� ������������ ���������������-��������������� ���������</t>
  </si>
  <si>
    <t>� ���� �����</t>
  </si>
  <si>
    <t>� ����������� ���������� ����������, ��.</t>
  </si>
  <si>
    <t>�� ��������� ������, ��.</t>
  </si>
  <si>
    <t>�� ��������� �������������� �����������, ��.</t>
  </si>
  <si>
    <t>2.6.4. �������� � �������� �� ���������� ������������ �������</t>
  </si>
  <si>
    <t>������� �� ���������� ������������ �������</t>
  </si>
  <si>
    <t>����� �� �������� ������</t>
  </si>
  <si>
    <t>�� ������������ ������������ �������</t>
  </si>
  <si>
    <t>���������� �������</t>
  </si>
  <si>
    <t>������ ������������� ������</t>
  </si>
  <si>
    <t>������� �� ������-��������� ���������</t>
  </si>
  <si>
    <t>������������ (������) �����, ���, ������</t>
  </si>
  <si>
    <t>������� �� �����</t>
  </si>
  <si>
    <t>������, ������� ������������ �������� ������</t>
  </si>
  <si>
    <t>��������������� ���������� �������������</t>
  </si>
  <si>
    <t>������ �������, ����������� ����</t>
  </si>
  <si>
    <t>���������</t>
  </si>
  <si>
    <t>�������������� ��������� �������</t>
  </si>
  <si>
    <t>����������������� ��������� �������</t>
  </si>
  <si>
    <t>������������ ����������</t>
  </si>
  <si>
    <t>(�������)</t>
  </si>
  <si>
    <t>(����������� �������)</t>
  </si>
  <si>
    <t>"__" __________ 20__ �.</t>
  </si>
  <si>
    <t>�����������_____________</t>
  </si>
  <si>
    <t>���. _________________________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</si>
</sst>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10"/>
      <name val="PT Astra Serif"/>
      <color rgb="FF0000ff"/>
    </font>
    <font>
      <b/>
      <sz val="10"/>
      <name val="PT Astra Serif"/>
      <color rgb="FF0000ff"/>
    </font>
    <font>
      <b/>
      <sz val="10"/>
      <name val="PT Astra Serif"/>
      <color rgb="FF0000ff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right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top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bottom" wrapText="1"/>
    </xf>
    <xf numFmtId="0" fontId="13" fillId="15" borderId="13" applyBorder="0">
      <alignment horizontal="center" vertical="center" wrapText="1"/>
    </xf>
    <xf numFmtId="0" fontId="14" fillId="16" borderId="14" applyBorder="1">
      <alignment horizontal="left" vertical="center" wrapText="1"/>
    </xf>
    <xf numFmtId="0" fontId="15" fillId="17" borderId="15" applyBorder="1">
      <alignment horizontal="left" vertical="center" wrapText="1"/>
    </xf>
    <xf numFmtId="0" fontId="16" fillId="18" borderId="16" applyBorder="1">
      <alignment horizontal="left" vertical="center" wrapText="1"/>
    </xf>
    <xf numFmtId="0" fontId="17" fillId="19" borderId="17" applyBorder="0">
      <alignment horizontal="righ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righ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left" vertical="center" wrapText="1"/>
    </xf>
    <xf numFmtId="0" fontId="22" fillId="24" borderId="22" applyBorder="0">
      <alignment horizontal="center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center" vertical="center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>
      <alignment horizontal="left" vertical="center" wrapText="1"/>
    </xf>
    <xf numFmtId="0" fontId="29" fillId="31" borderId="29" applyBorder="0">
      <alignment horizontal="center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center" vertical="center" wrapText="1"/>
    </xf>
    <xf numFmtId="0" fontId="32" fillId="34" borderId="32" applyBorder="0">
      <alignment horizontal="left" vertical="center" wrapText="1"/>
    </xf>
    <xf numFmtId="0" fontId="33" fillId="35" borderId="33" applyBorder="0">
      <alignment horizontal="left" vertical="center" wrapText="1"/>
    </xf>
    <xf numFmtId="0" fontId="34" fillId="36" borderId="34" applyBorder="0">
      <alignment horizontal="left" vertical="center" wrapText="1"/>
    </xf>
    <xf numFmtId="0" fontId="35" fillId="37" borderId="35" applyBorder="0">
      <alignment horizontal="center" vertical="center" wrapText="1"/>
    </xf>
    <xf numFmtId="0" fontId="36" fillId="38" borderId="36" applyBorder="0">
      <alignment horizontal="right" vertical="center" wrapText="1"/>
    </xf>
    <xf numFmtId="0" fontId="37" fillId="39" borderId="37" applyBorder="0">
      <alignment horizontal="right" vertical="center" wrapText="1"/>
    </xf>
    <xf numFmtId="0" fontId="38" fillId="40" borderId="38" applyBorder="0">
      <alignment horizontal="right" vertical="center" wrapText="1"/>
    </xf>
    <xf numFmtId="0" fontId="39" fillId="41" borderId="39" applyBorder="0">
      <alignment horizontal="left" vertical="bottom" wrapText="1"/>
    </xf>
    <xf numFmtId="0" fontId="40" fillId="42" borderId="40" applyBorder="0">
      <alignment horizontal="center" vertical="center" wrapText="1"/>
    </xf>
    <xf numFmtId="0" fontId="41" fillId="43" borderId="41" applyBorder="0">
      <alignment horizontal="left" vertical="center" wrapText="1"/>
    </xf>
    <xf numFmtId="0" fontId="42" fillId="44" borderId="42" applyBorder="0">
      <alignment horizontal="right" vertical="bottom" wrapText="1"/>
    </xf>
    <xf numFmtId="0" fontId="43" fillId="45" borderId="43" applyBorder="0">
      <alignment horizontal="center" vertical="center" wrapText="1"/>
    </xf>
    <xf numFmtId="0" fontId="44" fillId="46" borderId="44" applyBorder="0">
      <alignment horizontal="lef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4" fontId="6" fillId="8" borderId="6" applyBorder="0">
      <alignment horizontal="right" vertical="center" wrapText="1" inden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top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bottom" wrapText="1"/>
    </xf>
    <xf numFmtId="0" fontId="13" fillId="15" borderId="13" applyBorder="0">
      <alignment horizontal="center" vertical="center" wrapText="1"/>
    </xf>
    <xf numFmtId="0" fontId="14" fillId="16" borderId="14" applyBorder="1">
      <alignment horizontal="left" vertical="center" wrapText="1"/>
    </xf>
    <xf numFmtId="0" fontId="15" fillId="17" borderId="15" applyBorder="1">
      <alignment horizontal="left" vertical="center" wrapText="1"/>
    </xf>
    <xf numFmtId="0" fontId="16" fillId="18" borderId="16" applyBorder="1">
      <alignment horizontal="left" vertical="center" wrapText="1"/>
    </xf>
    <xf numFmtId="0" fontId="17" fillId="19" borderId="17" applyBorder="0">
      <alignment horizontal="righ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right" vertical="center" wrapText="1"/>
    </xf>
    <xf numFmtId="4" fontId="20" fillId="22" borderId="20" applyBorder="0">
      <alignment horizontal="right" vertical="center" wrapText="1" indent="1"/>
    </xf>
    <xf numFmtId="0" fontId="21" fillId="23" borderId="21" applyBorder="0">
      <alignment horizontal="left" vertical="center" wrapText="1"/>
    </xf>
    <xf numFmtId="0" fontId="22" fillId="24" borderId="22" applyBorder="0">
      <alignment horizontal="center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center" vertical="center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>
      <alignment horizontal="left" vertical="center" wrapText="1"/>
    </xf>
    <xf numFmtId="0" fontId="29" fillId="31" borderId="29" applyBorder="0">
      <alignment horizontal="center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center" vertical="center" wrapText="1"/>
    </xf>
    <xf numFmtId="0" fontId="32" fillId="34" borderId="32" applyBorder="0">
      <alignment horizontal="left" vertical="center" wrapText="1"/>
    </xf>
    <xf numFmtId="0" fontId="33" fillId="35" borderId="33" applyBorder="0">
      <alignment horizontal="left" vertical="center" wrapText="1"/>
    </xf>
    <xf numFmtId="0" fontId="34" fillId="36" borderId="34" applyBorder="0">
      <alignment horizontal="left" vertical="center" wrapText="1"/>
    </xf>
    <xf numFmtId="0" fontId="35" fillId="37" borderId="35" applyBorder="0">
      <alignment horizontal="center" vertical="center" wrapText="1"/>
    </xf>
    <xf numFmtId="0" fontId="36" fillId="38" borderId="36" applyBorder="0">
      <alignment horizontal="right" vertical="center" wrapText="1"/>
    </xf>
    <xf numFmtId="4" fontId="37" fillId="39" borderId="37" applyBorder="0">
      <alignment horizontal="right" vertical="center" wrapText="1" indent="1"/>
    </xf>
    <xf numFmtId="3" fontId="38" fillId="40" borderId="38" applyBorder="0">
      <alignment horizontal="right" vertical="center" wrapText="1" indent="1"/>
    </xf>
    <xf numFmtId="0" fontId="39" fillId="41" borderId="39" applyBorder="0">
      <alignment horizontal="left" vertical="bottom" wrapText="1"/>
    </xf>
    <xf numFmtId="0" fontId="40" fillId="42" borderId="40" applyBorder="0">
      <alignment horizontal="center" vertical="center" wrapText="1"/>
    </xf>
    <xf numFmtId="0" fontId="41" fillId="43" borderId="41" applyBorder="0">
      <alignment horizontal="left" vertical="center" wrapText="1"/>
    </xf>
    <xf numFmtId="0" fontId="42" fillId="44" borderId="42" applyBorder="0" applyProtection="1">
      <alignment horizontal="right" vertical="bottom" wrapText="1"/>
      <protection locked="0"/>
    </xf>
    <xf numFmtId="0" fontId="43" fillId="45" borderId="43" applyBorder="0">
      <alignment horizontal="center" vertical="center" wrapText="1"/>
    </xf>
    <xf numFmtId="0" fontId="44" fillId="46" borderId="44" applyBorder="0">
      <alignment horizontal="left" vertical="center" wrapText="1"/>
    </xf>
  </cellXfs>
  <cellStyles>
    <cellStyle name="Normal" xfId="0" builtinId="0" customBuiltin="1"/>
    <cellStyle name="title" xfId="1"/>
    <cellStyle name="bold_left_str" xfId="2"/>
    <cellStyle name="bold_center_str" xfId="3"/>
    <cellStyle name="bold_border_center_str" xfId="4"/>
    <cellStyle name="border_left_str" xfId="5"/>
    <cellStyle name="border_right_num" xfId="6"/>
    <cellStyle name="border_rigth_str" xfId="7"/>
    <cellStyle name="left_str" xfId="8"/>
    <cellStyle name="center_str" xfId="9"/>
    <cellStyle name="border_top_center_str" xfId="10"/>
    <cellStyle name="center_str8" xfId="11"/>
    <cellStyle name="center_bottom_str8" xfId="12"/>
    <cellStyle name="bottom_center_str" xfId="13"/>
    <cellStyle name="bold_ecp1" xfId="14"/>
    <cellStyle name="bold_ecp2" xfId="15"/>
    <cellStyle name="bold_ecp3" xfId="16"/>
    <cellStyle name="right_str" xfId="17"/>
    <cellStyle name="bold_right_str" xfId="18"/>
    <cellStyle name="border_right_str" xfId="19"/>
    <cellStyle name="bold_border_right_num" xfId="20"/>
    <cellStyle name="bold_border_left_str" xfId="21"/>
    <cellStyle name="bold_border_center_str" xfId="22"/>
    <cellStyle name="bold_border_right_str" xfId="23"/>
    <cellStyle name="bot_center_str14b" xfId="24"/>
    <cellStyle name="center_str14b" xfId="25"/>
    <cellStyle name="center_str14" xfId="26"/>
    <cellStyle name="left_str14b" xfId="27"/>
    <cellStyle name="border_left_str14" xfId="28"/>
    <cellStyle name="border_center_str14" xfId="29"/>
    <cellStyle name="center_str8" xfId="30"/>
    <cellStyle name="border_center_str8" xfId="31"/>
    <cellStyle name="left_str8" xfId="32"/>
    <cellStyle name="border_left_str8" xfId="33"/>
    <cellStyle name="left_str8b" xfId="34"/>
    <cellStyle name="center_str8b" xfId="35"/>
    <cellStyle name="right_str8" xfId="36"/>
    <cellStyle name="border_right_num" xfId="37"/>
    <cellStyle name="border_right_num0" xfId="38"/>
    <cellStyle name="bottom_left_str" xfId="39"/>
    <cellStyle name="center_str7" xfId="40"/>
    <cellStyle name="bold_left_str" xfId="41"/>
    <cellStyle name="p_bottom_left_str" xfId="42"/>
    <cellStyle name="border_center_str" xfId="43"/>
    <cellStyle name="border_left_str" xfId="44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Relationship Id="rId10" Type="http://schemas.openxmlformats.org/officeDocument/2006/relationships/worksheet" Target="worksheets/sheet10.xml" />
<Relationship Id="rId11" Type="http://schemas.openxmlformats.org/officeDocument/2006/relationships/worksheet" Target="worksheets/sheet11.xml" />
<Relationship Id="rId12" Type="http://schemas.openxmlformats.org/officeDocument/2006/relationships/worksheet" Target="worksheets/sheet12.xml" />
<Relationship Id="rId13" Type="http://schemas.openxmlformats.org/officeDocument/2006/relationships/worksheet" Target="worksheets/sheet13.xml" />
<Relationship Id="rId14" Type="http://schemas.openxmlformats.org/officeDocument/2006/relationships/worksheet" Target="worksheets/sheet14.xml" />
<Relationship Id="rId15" Type="http://schemas.openxmlformats.org/officeDocument/2006/relationships/worksheet" Target="worksheets/sheet15.xml" />
<Relationship Id="rId16" Type="http://schemas.openxmlformats.org/officeDocument/2006/relationships/worksheet" Target="worksheets/sheet16.xml" />
<Relationship Id="rId17" Type="http://schemas.openxmlformats.org/officeDocument/2006/relationships/worksheet" Target="worksheets/sheet17.xml" />
<Relationship Id="rId18" Type="http://schemas.openxmlformats.org/officeDocument/2006/relationships/worksheet" Target="worksheets/sheet18.xml" />
<Relationship Id="rId19" Type="http://schemas.openxmlformats.org/officeDocument/2006/relationships/worksheet" Target="worksheets/sheet19.xml" />
<Relationship Id="rId20" Type="http://schemas.openxmlformats.org/officeDocument/2006/relationships/worksheet" Target="worksheets/sheet20.xml" />
<Relationship Id="rId21" Type="http://schemas.openxmlformats.org/officeDocument/2006/relationships/worksheet" Target="worksheets/sheet21.xml" />
<Relationship Id="rId22" Type="http://schemas.openxmlformats.org/officeDocument/2006/relationships/worksheet" Target="worksheets/sheet22.xml" />
<Relationship Id="rId23" Type="http://schemas.openxmlformats.org/officeDocument/2006/relationships/worksheet" Target="worksheets/sheet23.xml" />
<Relationship Id="rId24" Type="http://schemas.openxmlformats.org/officeDocument/2006/relationships/worksheet" Target="worksheets/sheet24.xml" />
<Relationship Id="rId25" Type="http://schemas.openxmlformats.org/officeDocument/2006/relationships/worksheet" Target="worksheets/sheet25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4" width="28.65" customWidth="1"/>
    <col min="5" max="5" width="22.92" customWidth="1"/>
    <col min="6" max="9" width="28.65" customWidth="1"/>
  </cols>
  <sheetData>
    <row r="1" ht="20" customHeight="1">
</row>
    <row r="2" ht="100" customHeight="1">
      <c r="A2" s="1" t="s">
        <v>0</v>
      </c>
      <c r="B2" s="1"/>
      <c r="C2" s="1"/>
      <c r="D2" s="1"/>
      <c r="E2" s="1"/>
      <c r="F2" s="1"/>
      <c r="G2" s="1"/>
    </row>
    <row r="3" ht="30" customHeight="1">
      <c r="A3" s="1" t="s">
        <v>1</v>
      </c>
      <c r="B3" s="1"/>
      <c r="C3" s="1"/>
      <c r="D3" s="1"/>
      <c r="E3" s="1"/>
      <c r="F3" s="1"/>
      <c r="G3" s="1"/>
    </row>
    <row r="4" ht="30" customHeight="1">
      <c r="A4" s="0"/>
      <c r="B4" s="0"/>
      <c r="C4" s="0"/>
      <c r="D4" s="0"/>
      <c r="E4" s="0"/>
      <c r="F4" s="0"/>
      <c r="G4" s="43" t="s">
        <v>2</v>
      </c>
    </row>
    <row r="5" ht="30" customHeight="1">
      <c r="A5" s="0"/>
      <c r="B5" s="0"/>
      <c r="C5" s="0"/>
      <c r="D5" s="0"/>
      <c r="E5" s="0"/>
      <c r="F5" s="17" t="s">
        <v>3</v>
      </c>
      <c r="G5" s="43" t="s">
        <v>4</v>
      </c>
    </row>
    <row r="6" ht="30" customHeight="1">
      <c r="A6" s="8" t="s">
        <v>5</v>
      </c>
      <c r="B6" s="8"/>
      <c r="C6" s="39" t="s">
        <v>6</v>
      </c>
      <c r="D6" s="39"/>
      <c r="E6" s="39"/>
      <c r="F6" s="17" t="s">
        <v>7</v>
      </c>
      <c r="G6" s="43" t="s">
        <v>8</v>
      </c>
    </row>
    <row r="7" ht="30" customHeight="1">
      <c r="A7" s="8" t="s">
        <v>9</v>
      </c>
      <c r="B7" s="8"/>
      <c r="C7" s="39" t="s">
        <v>10</v>
      </c>
      <c r="D7" s="39"/>
      <c r="E7" s="39"/>
      <c r="F7" s="17" t="s">
        <v>11</v>
      </c>
      <c r="G7" s="43" t="s">
        <v>12</v>
      </c>
    </row>
    <row r="8" ht="30" customHeight="1">
      <c r="A8" s="8"/>
      <c r="B8" s="8"/>
      <c r="C8" s="17"/>
      <c r="D8" s="17"/>
      <c r="E8" s="17"/>
      <c r="F8" s="17" t="s">
        <v>13</v>
      </c>
      <c r="G8" s="43" t="s">
        <v>14</v>
      </c>
    </row>
    <row r="9" ht="30" customHeight="1">
      <c r="A9" s="8"/>
      <c r="B9" s="8"/>
      <c r="C9" s="9"/>
      <c r="D9" s="9"/>
      <c r="E9" s="9"/>
      <c r="F9" s="17" t="s">
        <v>15</v>
      </c>
      <c r="G9" s="43" t="s">
        <v>16</v>
      </c>
    </row>
    <row r="10" ht="30" customHeight="1">
</row>
    <row r="11" ht="30" customHeight="1">
      <c r="A11" s="1"/>
      <c r="B11" s="1"/>
      <c r="C11" s="1"/>
      <c r="D11" s="1"/>
      <c r="E11" s="1"/>
      <c r="F11" s="1"/>
      <c r="G11" s="1"/>
    </row>
    <row r="12" ht="18" customHeight="1">
      <c r="A12" s="43" t="s">
        <v>17</v>
      </c>
      <c r="B12" s="44" t="s">
        <v>18</v>
      </c>
      <c r="C12" s="44"/>
      <c r="D12" s="44" t="s">
        <v>6</v>
      </c>
      <c r="E12" s="44"/>
      <c r="F12" s="44"/>
      <c r="G12" s="44"/>
    </row>
    <row r="13" ht="18" customHeight="1">
      <c r="A13" s="43" t="s">
        <v>19</v>
      </c>
      <c r="B13" s="44" t="s">
        <v>20</v>
      </c>
      <c r="C13" s="44"/>
      <c r="D13" s="44" t="s">
        <v>21</v>
      </c>
      <c r="E13" s="44"/>
      <c r="F13" s="44"/>
      <c r="G13" s="44"/>
    </row>
    <row r="14">
      <c r="A14" s="43" t="s">
        <v>22</v>
      </c>
      <c r="B14" s="44" t="s">
        <v>23</v>
      </c>
      <c r="C14" s="44"/>
      <c r="D14" s="44"/>
      <c r="E14" s="44"/>
      <c r="F14" s="44"/>
      <c r="G14" s="44"/>
    </row>
    <row r="15" ht="18" customHeight="1">
      <c r="A15" s="43" t="s">
        <v>24</v>
      </c>
      <c r="B15" s="44" t="s">
        <v>25</v>
      </c>
      <c r="C15" s="44"/>
      <c r="D15" s="44" t="s">
        <v>26</v>
      </c>
      <c r="E15" s="44"/>
      <c r="F15" s="44"/>
      <c r="G15" s="44"/>
    </row>
    <row r="16" ht="18" customHeight="1">
      <c r="A16" s="43" t="s">
        <v>27</v>
      </c>
      <c r="B16" s="44" t="s">
        <v>28</v>
      </c>
      <c r="C16" s="44"/>
      <c r="D16" s="44" t="s">
        <v>29</v>
      </c>
      <c r="E16" s="44"/>
      <c r="F16" s="44"/>
      <c r="G16" s="44"/>
    </row>
    <row r="17">
      <c r="A17" s="43" t="s">
        <v>30</v>
      </c>
      <c r="B17" s="44" t="s">
        <v>31</v>
      </c>
      <c r="C17" s="44"/>
      <c r="D17" s="44"/>
      <c r="E17" s="44"/>
      <c r="F17" s="44"/>
      <c r="G17" s="44"/>
    </row>
    <row r="18" ht="18" customHeight="1">
      <c r="A18" s="43" t="s">
        <v>32</v>
      </c>
      <c r="B18" s="44" t="s">
        <v>33</v>
      </c>
      <c r="C18" s="44"/>
      <c r="D18" s="44" t="s">
        <v>34</v>
      </c>
      <c r="E18" s="44"/>
      <c r="F18" s="44"/>
      <c r="G18" s="44"/>
    </row>
    <row r="19" ht="18" customHeight="1">
      <c r="A19" s="43" t="s">
        <v>35</v>
      </c>
      <c r="B19" s="44" t="s">
        <v>36</v>
      </c>
      <c r="C19" s="44"/>
      <c r="D19" s="44" t="s">
        <v>37</v>
      </c>
      <c r="E19" s="44"/>
      <c r="F19" s="44"/>
      <c r="G19" s="44"/>
    </row>
    <row r="20" ht="20" customHeight="1">
      <c r="A20" s="43" t="s">
        <v>38</v>
      </c>
      <c r="B20" s="44" t="s">
        <v>39</v>
      </c>
      <c r="C20" s="44"/>
      <c r="D20" s="44" t="s">
        <v>40</v>
      </c>
      <c r="E20" s="44"/>
      <c r="F20" s="44"/>
      <c r="G20" s="44"/>
    </row>
    <row r="21" ht="22" customHeight="1">
      <c r="A21" s="43" t="s">
        <v>41</v>
      </c>
      <c r="B21" s="44" t="s">
        <v>42</v>
      </c>
      <c r="C21" s="44"/>
      <c r="D21" s="44" t="s">
        <v>40</v>
      </c>
      <c r="E21" s="44"/>
      <c r="F21" s="44"/>
      <c r="G21" s="44"/>
    </row>
    <row r="22" ht="22" customHeight="1">
      <c r="A22" s="43" t="s">
        <v>43</v>
      </c>
      <c r="B22" s="44" t="s">
        <v>44</v>
      </c>
      <c r="C22" s="44"/>
      <c r="D22" s="44" t="s">
        <v>40</v>
      </c>
      <c r="E22" s="44"/>
      <c r="F22" s="44"/>
      <c r="G22" s="44"/>
    </row>
    <row r="23" ht="50" customHeight="1">
      <c r="A23" s="43" t="s">
        <v>45</v>
      </c>
      <c r="B23" s="44" t="s">
        <v>46</v>
      </c>
      <c r="C23" s="44"/>
      <c r="D23" s="44" t="s">
        <v>40</v>
      </c>
      <c r="E23" s="44"/>
      <c r="F23" s="44"/>
      <c r="G23" s="44"/>
    </row>
    <row r="24" ht="18" customHeight="1">
      <c r="A24" s="43" t="s">
        <v>47</v>
      </c>
      <c r="B24" s="44" t="s">
        <v>48</v>
      </c>
      <c r="C24" s="44"/>
      <c r="D24" s="44" t="s">
        <v>49</v>
      </c>
      <c r="E24" s="44"/>
      <c r="F24" s="44"/>
      <c r="G24" s="44"/>
    </row>
    <row r="25" ht="18" customHeight="1">
      <c r="A25" s="43" t="s">
        <v>50</v>
      </c>
      <c r="B25" s="44" t="s">
        <v>51</v>
      </c>
      <c r="C25" s="44"/>
      <c r="D25" s="44" t="s">
        <v>52</v>
      </c>
      <c r="E25" s="44"/>
      <c r="F25" s="44"/>
      <c r="G25" s="44"/>
    </row>
    <row r="26" ht="18" customHeight="1">
      <c r="A26" s="43" t="s">
        <v>53</v>
      </c>
      <c r="B26" s="44" t="s">
        <v>54</v>
      </c>
      <c r="C26" s="44"/>
      <c r="D26" s="44" t="s">
        <v>55</v>
      </c>
      <c r="E26" s="44"/>
      <c r="F26" s="44"/>
      <c r="G26" s="44"/>
    </row>
    <row r="27" ht="18" customHeight="1">
      <c r="A27" s="43" t="s">
        <v>56</v>
      </c>
      <c r="B27" s="44" t="s">
        <v>9</v>
      </c>
      <c r="C27" s="44"/>
      <c r="D27" s="44" t="s">
        <v>10</v>
      </c>
      <c r="E27" s="44"/>
      <c r="F27" s="44"/>
      <c r="G27" s="44"/>
    </row>
    <row r="28" ht="18" customHeight="1">
      <c r="A28" s="43" t="s">
        <v>57</v>
      </c>
      <c r="B28" s="44" t="s">
        <v>58</v>
      </c>
      <c r="C28" s="44"/>
      <c r="D28" s="44" t="s">
        <v>59</v>
      </c>
      <c r="E28" s="44"/>
      <c r="F28" s="44"/>
      <c r="G28" s="44"/>
    </row>
    <row r="29" ht="15" customHeight="1">
</row>
    <row r="30" ht="20" customHeight="1">
      <c r="A30" s="14" t="s">
        <v>60</v>
      </c>
      <c r="B30" s="14"/>
      <c r="C30" s="14"/>
      <c r="D30" s="0"/>
      <c r="E30" s="14" t="s">
        <v>60</v>
      </c>
      <c r="F30" s="14"/>
      <c r="G30" s="14"/>
    </row>
    <row r="31" ht="20" customHeight="1">
      <c r="A31" s="15" t="s">
        <v>61</v>
      </c>
      <c r="B31" s="15"/>
      <c r="C31" s="15"/>
      <c r="D31" s="0"/>
      <c r="E31" s="15" t="s">
        <v>62</v>
      </c>
      <c r="F31" s="15"/>
      <c r="G31" s="15"/>
    </row>
    <row r="32" ht="20" customHeight="1">
      <c r="A32" s="15" t="s">
        <v>63</v>
      </c>
      <c r="B32" s="15"/>
      <c r="C32" s="15"/>
      <c r="D32" s="0"/>
      <c r="E32" s="15" t="s">
        <v>64</v>
      </c>
      <c r="F32" s="15"/>
      <c r="G32" s="15"/>
    </row>
    <row r="33" ht="20" customHeight="1">
      <c r="A33" s="15" t="s">
        <v>65</v>
      </c>
      <c r="B33" s="15"/>
      <c r="C33" s="15"/>
      <c r="D33" s="0"/>
      <c r="E33" s="15" t="s">
        <v>66</v>
      </c>
      <c r="F33" s="15"/>
      <c r="G33" s="15"/>
    </row>
    <row r="34" ht="20" customHeight="1">
      <c r="A34" s="15" t="s">
        <v>67</v>
      </c>
      <c r="B34" s="15"/>
      <c r="C34" s="15"/>
      <c r="D34" s="0"/>
      <c r="E34" s="15" t="s">
        <v>68</v>
      </c>
      <c r="F34" s="15"/>
      <c r="G34" s="15"/>
    </row>
    <row r="35" ht="20" customHeight="1">
      <c r="A35" s="15" t="s">
        <v>69</v>
      </c>
      <c r="B35" s="15"/>
      <c r="C35" s="15"/>
      <c r="D35" s="0"/>
      <c r="E35" s="15" t="s">
        <v>69</v>
      </c>
      <c r="F35" s="15"/>
      <c r="G35" s="15"/>
    </row>
    <row r="36" ht="20" customHeight="1">
      <c r="A36" s="16" t="s">
        <v>70</v>
      </c>
      <c r="B36" s="16"/>
      <c r="C36" s="16"/>
      <c r="D36" s="0"/>
      <c r="E36" s="16" t="s">
        <v>71</v>
      </c>
      <c r="F36" s="16"/>
      <c r="G36" s="16"/>
    </row>
  </sheetData>
  <sheetProtection password="8613" sheet="1" objects="1" scenarios="1"/>
  <mergeCells>
    <mergeCell ref="A2:G2"/>
    <mergeCell ref="A3:G3"/>
    <mergeCell ref="A6:B6"/>
    <mergeCell ref="C6:E6"/>
    <mergeCell ref="A7:B7"/>
    <mergeCell ref="C7:E7"/>
    <mergeCell ref="A8:B8"/>
    <mergeCell ref="C8:E8"/>
    <mergeCell ref="A9:B9"/>
    <mergeCell ref="C9:E9"/>
    <mergeCell ref="A11:G11"/>
    <mergeCell ref="B12:C12"/>
    <mergeCell ref="D12:G12"/>
    <mergeCell ref="B13:C13"/>
    <mergeCell ref="D13:G13"/>
    <mergeCell ref="B14:C14"/>
    <mergeCell ref="D14:G14"/>
    <mergeCell ref="B15:C15"/>
    <mergeCell ref="D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0:C20"/>
    <mergeCell ref="D20:G20"/>
    <mergeCell ref="B21:C21"/>
    <mergeCell ref="D21:G21"/>
    <mergeCell ref="B22:C22"/>
    <mergeCell ref="D22:G22"/>
    <mergeCell ref="B23:C23"/>
    <mergeCell ref="D23:G23"/>
    <mergeCell ref="B24:C24"/>
    <mergeCell ref="D24:G24"/>
    <mergeCell ref="B25:C25"/>
    <mergeCell ref="D25:G25"/>
    <mergeCell ref="B26:C26"/>
    <mergeCell ref="D26:G26"/>
    <mergeCell ref="B27:C27"/>
    <mergeCell ref="D27:G27"/>
    <mergeCell ref="B28:C28"/>
    <mergeCell ref="D28:G28"/>
    <mergeCell ref="A30:C30"/>
    <mergeCell ref="E30:G30"/>
    <mergeCell ref="A31:C31"/>
    <mergeCell ref="E31:G31"/>
    <mergeCell ref="A32:C32"/>
    <mergeCell ref="E32:G32"/>
    <mergeCell ref="A33:C33"/>
    <mergeCell ref="E33:G33"/>
    <mergeCell ref="A34:C34"/>
    <mergeCell ref="E34:G34"/>
    <mergeCell ref="A35:C35"/>
    <mergeCell ref="E35:G35"/>
    <mergeCell ref="A36:C36"/>
    <mergeCell ref="E36:G36"/>
  </mergeCells>
  <phoneticPr fontId="0" type="noConversion"/>
  <pageMargins left="0.4" right="0.4" top="0.4" bottom="0.4" header="0.1" footer="0.1"/>
  <pageSetup paperSize="9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4" width="24.83" customWidth="1"/>
  </cols>
  <sheetData>
    <row r="1" ht="30" customHeight="1">
      <c r="A1" s="43" t="s">
        <v>246</v>
      </c>
      <c r="B1" s="43" t="s">
        <v>75</v>
      </c>
      <c r="C1" s="43" t="s">
        <v>266</v>
      </c>
      <c r="D1" s="43"/>
      <c r="E1" s="43"/>
      <c r="F1" s="43"/>
      <c r="G1" s="43"/>
      <c r="H1" s="43"/>
      <c r="I1" s="43" t="s">
        <v>266</v>
      </c>
      <c r="J1" s="43"/>
      <c r="K1" s="43"/>
      <c r="L1" s="43"/>
      <c r="M1" s="43"/>
      <c r="N1" s="43"/>
    </row>
    <row r="2" ht="30" customHeight="1">
      <c r="A2" s="43"/>
      <c r="B2" s="43"/>
      <c r="C2" s="43" t="s">
        <v>186</v>
      </c>
      <c r="D2" s="43"/>
      <c r="E2" s="43"/>
      <c r="F2" s="43"/>
      <c r="G2" s="43"/>
      <c r="H2" s="43"/>
      <c r="I2" s="43" t="s">
        <v>186</v>
      </c>
      <c r="J2" s="43"/>
      <c r="K2" s="43"/>
      <c r="L2" s="43"/>
      <c r="M2" s="43"/>
      <c r="N2" s="43"/>
    </row>
    <row r="3" ht="30" customHeight="1">
      <c r="A3" s="43"/>
      <c r="B3" s="43"/>
      <c r="C3" s="43" t="s">
        <v>267</v>
      </c>
      <c r="D3" s="43"/>
      <c r="E3" s="43"/>
      <c r="F3" s="43"/>
      <c r="G3" s="43"/>
      <c r="H3" s="43"/>
      <c r="I3" s="43" t="s">
        <v>268</v>
      </c>
      <c r="J3" s="43"/>
      <c r="K3" s="43"/>
      <c r="L3" s="43"/>
      <c r="M3" s="43"/>
      <c r="N3" s="43"/>
    </row>
    <row r="4" ht="30" customHeight="1">
      <c r="A4" s="43"/>
      <c r="B4" s="43"/>
      <c r="C4" s="43" t="s">
        <v>254</v>
      </c>
      <c r="D4" s="43" t="s">
        <v>255</v>
      </c>
      <c r="E4" s="43" t="s">
        <v>256</v>
      </c>
      <c r="F4" s="43"/>
      <c r="G4" s="43" t="s">
        <v>257</v>
      </c>
      <c r="H4" s="43" t="s">
        <v>258</v>
      </c>
      <c r="I4" s="43" t="s">
        <v>254</v>
      </c>
      <c r="J4" s="43" t="s">
        <v>255</v>
      </c>
      <c r="K4" s="43" t="s">
        <v>256</v>
      </c>
      <c r="L4" s="43"/>
      <c r="M4" s="43" t="s">
        <v>257</v>
      </c>
      <c r="N4" s="43" t="s">
        <v>258</v>
      </c>
    </row>
    <row r="5" ht="30" customHeight="1">
      <c r="A5" s="43"/>
      <c r="B5" s="43"/>
      <c r="C5" s="43"/>
      <c r="D5" s="43"/>
      <c r="E5" s="43" t="s">
        <v>186</v>
      </c>
      <c r="F5" s="43"/>
      <c r="G5" s="43"/>
      <c r="H5" s="43"/>
      <c r="I5" s="43"/>
      <c r="J5" s="43"/>
      <c r="K5" s="43" t="s">
        <v>186</v>
      </c>
      <c r="L5" s="43"/>
      <c r="M5" s="43"/>
      <c r="N5" s="43"/>
    </row>
    <row r="6" ht="30" customHeight="1">
      <c r="A6" s="43"/>
      <c r="B6" s="43"/>
      <c r="C6" s="43"/>
      <c r="D6" s="43"/>
      <c r="E6" s="43" t="s">
        <v>261</v>
      </c>
      <c r="F6" s="43" t="s">
        <v>262</v>
      </c>
      <c r="G6" s="43"/>
      <c r="H6" s="43"/>
      <c r="I6" s="43"/>
      <c r="J6" s="43"/>
      <c r="K6" s="43" t="s">
        <v>261</v>
      </c>
      <c r="L6" s="43" t="s">
        <v>262</v>
      </c>
      <c r="M6" s="43"/>
      <c r="N6" s="43"/>
    </row>
    <row r="7" ht="20" customHeight="1">
      <c r="A7" s="43" t="s">
        <v>17</v>
      </c>
      <c r="B7" s="43" t="s">
        <v>19</v>
      </c>
      <c r="C7" s="43" t="s">
        <v>22</v>
      </c>
      <c r="D7" s="43" t="s">
        <v>24</v>
      </c>
      <c r="E7" s="43" t="s">
        <v>27</v>
      </c>
      <c r="F7" s="43" t="s">
        <v>30</v>
      </c>
      <c r="G7" s="43" t="s">
        <v>32</v>
      </c>
      <c r="H7" s="43" t="s">
        <v>35</v>
      </c>
      <c r="I7" s="43" t="s">
        <v>38</v>
      </c>
      <c r="J7" s="43" t="s">
        <v>41</v>
      </c>
      <c r="K7" s="43" t="s">
        <v>43</v>
      </c>
      <c r="L7" s="43" t="s">
        <v>45</v>
      </c>
      <c r="M7" s="43" t="s">
        <v>47</v>
      </c>
      <c r="N7" s="43" t="s">
        <v>50</v>
      </c>
    </row>
    <row r="8" ht="20" customHeight="1">
      <c r="A8" s="21" t="s">
        <v>263</v>
      </c>
      <c r="B8" s="43" t="s">
        <v>85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</row>
    <row r="9" ht="20" customHeight="1">
      <c r="A9" s="43" t="s">
        <v>237</v>
      </c>
      <c r="B9" s="43" t="s">
        <v>238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ht="20" customHeight="1">
      <c r="A10" s="44" t="s">
        <v>239</v>
      </c>
      <c r="B10" s="43"/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</row>
    <row r="11" ht="20" customHeight="1">
      <c r="A11" s="21" t="s">
        <v>264</v>
      </c>
      <c r="B11" s="43" t="s">
        <v>94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</row>
    <row r="12" ht="20" customHeight="1">
      <c r="A12" s="43" t="s">
        <v>237</v>
      </c>
      <c r="B12" s="43" t="s">
        <v>241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ht="20" customHeight="1">
      <c r="A13" s="44" t="s">
        <v>242</v>
      </c>
      <c r="B13" s="43"/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</row>
    <row r="14" ht="20" customHeight="1">
      <c r="A14" s="21" t="s">
        <v>265</v>
      </c>
      <c r="B14" s="43" t="s">
        <v>155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ht="20" customHeight="1">
      <c r="A15" s="43" t="s">
        <v>237</v>
      </c>
      <c r="B15" s="43" t="s">
        <v>157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ht="20" customHeight="1">
      <c r="A16" s="44" t="s">
        <v>244</v>
      </c>
      <c r="B16" s="43"/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</row>
    <row r="17" ht="20" customHeight="1">
      <c r="A17" s="18" t="s">
        <v>100</v>
      </c>
      <c r="B17" s="22" t="s">
        <v>101</v>
      </c>
      <c r="C17" s="20">
        <f>VLOOKUP("1000",$B:$Z,2,0) + VLOOKUP("2000",$B:$Z,2,0) + VLOOKUP("3000",$B:$Z,2,0)</f>
      </c>
      <c r="D17" s="20">
        <f>VLOOKUP("1000",$B:$Z,3,0) + VLOOKUP("2000",$B:$Z,3,0) + VLOOKUP("3000",$B:$Z,3,0)</f>
      </c>
      <c r="E17" s="20">
        <f>VLOOKUP("1000",$B:$Z,4,0) + VLOOKUP("2000",$B:$Z,4,0) + VLOOKUP("3000",$B:$Z,4,0)</f>
      </c>
      <c r="F17" s="20">
        <f>VLOOKUP("1000",$B:$Z,5,0) + VLOOKUP("2000",$B:$Z,5,0) + VLOOKUP("3000",$B:$Z,5,0)</f>
      </c>
      <c r="G17" s="20">
        <f>VLOOKUP("1000",$B:$Z,6,0) + VLOOKUP("2000",$B:$Z,6,0) + VLOOKUP("3000",$B:$Z,6,0)</f>
      </c>
      <c r="H17" s="20">
        <f>VLOOKUP("1000",$B:$Z,7,0) + VLOOKUP("2000",$B:$Z,7,0) + VLOOKUP("3000",$B:$Z,7,0)</f>
      </c>
      <c r="I17" s="20">
        <f>VLOOKUP("1000",$B:$Z,8,0) + VLOOKUP("2000",$B:$Z,8,0) + VLOOKUP("3000",$B:$Z,8,0)</f>
      </c>
      <c r="J17" s="20">
        <f>VLOOKUP("1000",$B:$Z,9,0) + VLOOKUP("2000",$B:$Z,9,0) + VLOOKUP("3000",$B:$Z,9,0)</f>
      </c>
      <c r="K17" s="20">
        <f>VLOOKUP("1000",$B:$Z,10,0) + VLOOKUP("2000",$B:$Z,10,0) + VLOOKUP("3000",$B:$Z,10,0)</f>
      </c>
      <c r="L17" s="20">
        <f>VLOOKUP("1000",$B:$Z,11,0) + VLOOKUP("2000",$B:$Z,11,0) + VLOOKUP("3000",$B:$Z,11,0)</f>
      </c>
      <c r="M17" s="20">
        <f>VLOOKUP("1000",$B:$Z,12,0) + VLOOKUP("2000",$B:$Z,12,0) + VLOOKUP("3000",$B:$Z,12,0)</f>
      </c>
      <c r="N17" s="20">
        <f>VLOOKUP("1000",$B:$Z,13,0) + VLOOKUP("2000",$B:$Z,13,0) + VLOOKUP("3000",$B:$Z,13,0)</f>
      </c>
    </row>
  </sheetData>
  <mergeCells>
    <mergeCell ref="A1:A6"/>
    <mergeCell ref="B1:B6"/>
    <mergeCell ref="C1:H1"/>
    <mergeCell ref="I1:N1"/>
    <mergeCell ref="C2:H2"/>
    <mergeCell ref="I2:N2"/>
    <mergeCell ref="C3:H3"/>
    <mergeCell ref="I3:N3"/>
    <mergeCell ref="C4:C6"/>
    <mergeCell ref="D4:D6"/>
    <mergeCell ref="E4:F4"/>
    <mergeCell ref="G4:G6"/>
    <mergeCell ref="H4:H6"/>
    <mergeCell ref="I4:I6"/>
    <mergeCell ref="J4:J6"/>
    <mergeCell ref="K4:L4"/>
    <mergeCell ref="M4:M6"/>
    <mergeCell ref="N4:N6"/>
    <mergeCell ref="E5:F5"/>
    <mergeCell ref="K5:L5"/>
  </mergeCells>
  <phoneticPr fontId="0" type="noConversion"/>
  <pageMargins left="0.4" right="0.4" top="0.4" bottom="0.4" header="0.1" footer="0.1"/>
  <pageSetup paperSize="9" fitToHeight="0" orientation="landscape" verticalDpi="0" r:id="rId10"/>
  <headerFooter>
    <oddHeader>&amp;R&amp;R&amp;"Verdana,����������" &amp;12 &amp;K00-00922360.ELN.220488</oddHeader>
    <oddFooter>&amp;L&amp;L&amp;"Verdana,����������"&amp;K000000&amp;L&amp;"Verdana,����������"&amp;K00-014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7" width="24.83" customWidth="1"/>
  </cols>
  <sheetData>
    <row r="1" ht="50" customHeight="1">
      <c r="A1" s="1" t="s">
        <v>269</v>
      </c>
      <c r="B1" s="1"/>
      <c r="C1" s="1"/>
      <c r="D1" s="1"/>
      <c r="E1" s="1"/>
      <c r="F1" s="1"/>
      <c r="G1" s="1"/>
    </row>
    <row r="2" ht="30" customHeight="1">
      <c r="A2" s="43" t="s">
        <v>270</v>
      </c>
      <c r="B2" s="43" t="s">
        <v>271</v>
      </c>
      <c r="C2" s="43" t="s">
        <v>272</v>
      </c>
      <c r="D2" s="43"/>
      <c r="E2" s="43"/>
      <c r="F2" s="43" t="s">
        <v>273</v>
      </c>
      <c r="G2" s="43" t="s">
        <v>274</v>
      </c>
    </row>
    <row r="3" ht="30" customHeight="1">
      <c r="A3" s="43"/>
      <c r="B3" s="43"/>
      <c r="C3" s="43" t="s">
        <v>275</v>
      </c>
      <c r="D3" s="43" t="s">
        <v>110</v>
      </c>
      <c r="E3" s="43" t="s">
        <v>111</v>
      </c>
      <c r="F3" s="43"/>
      <c r="G3" s="43"/>
    </row>
    <row r="4" ht="20" customHeight="1">
      <c r="A4" s="43" t="s">
        <v>17</v>
      </c>
      <c r="B4" s="43" t="s">
        <v>19</v>
      </c>
      <c r="C4" s="43" t="s">
        <v>22</v>
      </c>
      <c r="D4" s="43" t="s">
        <v>24</v>
      </c>
      <c r="E4" s="43" t="s">
        <v>27</v>
      </c>
      <c r="F4" s="43" t="s">
        <v>30</v>
      </c>
      <c r="G4" s="43" t="s">
        <v>32</v>
      </c>
    </row>
    <row r="5" ht="20" customHeight="1">
      <c r="A5" s="21" t="s">
        <v>276</v>
      </c>
      <c r="B5" s="22" t="s">
        <v>178</v>
      </c>
      <c r="C5" s="22" t="s">
        <v>178</v>
      </c>
      <c r="D5" s="22" t="s">
        <v>178</v>
      </c>
      <c r="E5" s="22" t="s">
        <v>178</v>
      </c>
      <c r="F5" s="22" t="s">
        <v>178</v>
      </c>
      <c r="G5" s="22" t="s">
        <v>178</v>
      </c>
    </row>
    <row r="6" ht="20" customHeight="1">
      <c r="A6" s="21" t="s">
        <v>277</v>
      </c>
      <c r="B6" s="22" t="s">
        <v>178</v>
      </c>
      <c r="C6" s="22" t="s">
        <v>178</v>
      </c>
      <c r="D6" s="22" t="s">
        <v>178</v>
      </c>
      <c r="E6" s="22" t="s">
        <v>178</v>
      </c>
      <c r="F6" s="22" t="s">
        <v>178</v>
      </c>
      <c r="G6" s="22" t="s">
        <v>178</v>
      </c>
    </row>
  </sheetData>
  <sheetProtection password="" sheet="1" objects="1" scenarios="1"/>
  <mergeCells>
    <mergeCell ref="A1:G1"/>
    <mergeCell ref="A2:A3"/>
    <mergeCell ref="B2:B3"/>
    <mergeCell ref="C2:E2"/>
    <mergeCell ref="F2:F3"/>
    <mergeCell ref="G2:G3"/>
  </mergeCells>
  <phoneticPr fontId="0" type="noConversion"/>
  <pageMargins left="0.4" right="0.4" top="0.4" bottom="0.4" header="0.1" footer="0.1"/>
  <pageSetup paperSize="9" fitToHeight="0" orientation="landscape" verticalDpi="0" r:id="rId11"/>
  <headerFooter>
    <oddHeader>&amp;R&amp;R&amp;"Verdana,����������" &amp;12 &amp;K00-00922360.ELN.220488</oddHeader>
    <oddFooter>&amp;L&amp;L&amp;"Verdana,����������"&amp;K000000&amp;L&amp;"Verdana,����������"&amp;K00-014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6" width="24.83" customWidth="1"/>
  </cols>
  <sheetData>
    <row r="1" ht="50" customHeight="1">
      <c r="A1" s="1" t="s">
        <v>278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50" customHeight="1">
      <c r="A2" s="1" t="s">
        <v>279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0" customHeight="1">
      <c r="A3" s="43" t="s">
        <v>280</v>
      </c>
      <c r="B3" s="43" t="s">
        <v>281</v>
      </c>
      <c r="C3" s="43" t="s">
        <v>282</v>
      </c>
      <c r="D3" s="43" t="s">
        <v>283</v>
      </c>
      <c r="E3" s="43" t="s">
        <v>284</v>
      </c>
      <c r="F3" s="43" t="s">
        <v>285</v>
      </c>
      <c r="G3" s="43"/>
      <c r="H3" s="43" t="s">
        <v>75</v>
      </c>
      <c r="I3" s="43" t="s">
        <v>286</v>
      </c>
      <c r="J3" s="43"/>
      <c r="K3" s="43"/>
      <c r="L3" s="43"/>
      <c r="M3" s="43" t="s">
        <v>287</v>
      </c>
      <c r="N3" s="43"/>
      <c r="O3" s="43"/>
      <c r="P3" s="43"/>
    </row>
    <row r="4" ht="30" customHeight="1">
      <c r="A4" s="43"/>
      <c r="B4" s="43"/>
      <c r="C4" s="43"/>
      <c r="D4" s="43"/>
      <c r="E4" s="43"/>
      <c r="F4" s="43" t="s">
        <v>82</v>
      </c>
      <c r="G4" s="43" t="s">
        <v>83</v>
      </c>
      <c r="H4" s="43"/>
      <c r="I4" s="43" t="s">
        <v>81</v>
      </c>
      <c r="J4" s="43" t="s">
        <v>186</v>
      </c>
      <c r="K4" s="43"/>
      <c r="L4" s="43"/>
      <c r="M4" s="43" t="s">
        <v>81</v>
      </c>
      <c r="N4" s="43" t="s">
        <v>186</v>
      </c>
      <c r="O4" s="43"/>
      <c r="P4" s="43"/>
    </row>
    <row r="5" ht="30" customHeight="1">
      <c r="A5" s="43"/>
      <c r="B5" s="43"/>
      <c r="C5" s="43"/>
      <c r="D5" s="43"/>
      <c r="E5" s="43"/>
      <c r="F5" s="43"/>
      <c r="G5" s="43"/>
      <c r="H5" s="43"/>
      <c r="I5" s="43"/>
      <c r="J5" s="43" t="s">
        <v>288</v>
      </c>
      <c r="K5" s="43"/>
      <c r="L5" s="43" t="s">
        <v>289</v>
      </c>
      <c r="M5" s="43"/>
      <c r="N5" s="43" t="s">
        <v>290</v>
      </c>
      <c r="O5" s="43" t="s">
        <v>291</v>
      </c>
      <c r="P5" s="43" t="s">
        <v>292</v>
      </c>
    </row>
    <row r="6" ht="40" customHeight="1">
      <c r="A6" s="43"/>
      <c r="B6" s="43"/>
      <c r="C6" s="43"/>
      <c r="D6" s="43"/>
      <c r="E6" s="43"/>
      <c r="F6" s="43"/>
      <c r="G6" s="43"/>
      <c r="H6" s="43"/>
      <c r="I6" s="43"/>
      <c r="J6" s="43" t="s">
        <v>293</v>
      </c>
      <c r="K6" s="43" t="s">
        <v>294</v>
      </c>
      <c r="L6" s="43"/>
      <c r="M6" s="43"/>
      <c r="N6" s="43"/>
      <c r="O6" s="43"/>
      <c r="P6" s="43"/>
    </row>
    <row r="7" ht="20" customHeight="1">
      <c r="A7" s="43" t="s">
        <v>17</v>
      </c>
      <c r="B7" s="43" t="s">
        <v>19</v>
      </c>
      <c r="C7" s="43" t="s">
        <v>22</v>
      </c>
      <c r="D7" s="43" t="s">
        <v>24</v>
      </c>
      <c r="E7" s="43" t="s">
        <v>27</v>
      </c>
      <c r="F7" s="43" t="s">
        <v>30</v>
      </c>
      <c r="G7" s="43" t="s">
        <v>32</v>
      </c>
      <c r="H7" s="43" t="s">
        <v>35</v>
      </c>
      <c r="I7" s="43" t="s">
        <v>38</v>
      </c>
      <c r="J7" s="43" t="s">
        <v>41</v>
      </c>
      <c r="K7" s="43" t="s">
        <v>43</v>
      </c>
      <c r="L7" s="43" t="s">
        <v>45</v>
      </c>
      <c r="M7" s="43" t="s">
        <v>47</v>
      </c>
      <c r="N7" s="43" t="s">
        <v>50</v>
      </c>
      <c r="O7" s="43" t="s">
        <v>53</v>
      </c>
      <c r="P7" s="43" t="s">
        <v>56</v>
      </c>
    </row>
    <row r="8" ht="30" customHeight="1">
      <c r="A8" s="21" t="s">
        <v>295</v>
      </c>
      <c r="B8" s="22" t="s">
        <v>178</v>
      </c>
      <c r="C8" s="22" t="s">
        <v>178</v>
      </c>
      <c r="D8" s="22" t="s">
        <v>178</v>
      </c>
      <c r="E8" s="22" t="s">
        <v>178</v>
      </c>
      <c r="F8" s="22" t="s">
        <v>178</v>
      </c>
      <c r="G8" s="22" t="s">
        <v>178</v>
      </c>
      <c r="H8" s="22" t="s">
        <v>85</v>
      </c>
      <c r="I8" s="20">
        <v>1</v>
      </c>
      <c r="J8" s="20">
        <v>1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</row>
    <row r="9" ht="30" customHeight="1">
      <c r="A9" s="44" t="s">
        <v>186</v>
      </c>
      <c r="B9" s="43"/>
      <c r="C9" s="43"/>
      <c r="D9" s="43"/>
      <c r="E9" s="43"/>
      <c r="F9" s="43"/>
      <c r="G9" s="43"/>
      <c r="H9" s="43" t="s">
        <v>296</v>
      </c>
      <c r="I9" s="43"/>
      <c r="J9" s="43"/>
      <c r="K9" s="43"/>
      <c r="L9" s="43"/>
      <c r="M9" s="43"/>
      <c r="N9" s="43"/>
      <c r="O9" s="43"/>
      <c r="P9" s="43"/>
    </row>
    <row r="10" ht="30" customHeight="1">
      <c r="A10" s="44" t="s">
        <v>297</v>
      </c>
      <c r="B10" s="44" t="s">
        <v>298</v>
      </c>
      <c r="C10" s="44" t="s">
        <v>299</v>
      </c>
      <c r="D10" s="44" t="s">
        <v>16</v>
      </c>
      <c r="E10" s="44" t="s">
        <v>300</v>
      </c>
      <c r="F10" s="44" t="s">
        <v>301</v>
      </c>
      <c r="G10" s="44" t="s">
        <v>302</v>
      </c>
      <c r="H10" s="44"/>
      <c r="I10" s="37">
        <v>1</v>
      </c>
      <c r="J10" s="37">
        <v>1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</row>
    <row r="11" ht="20" customHeight="1">
      <c r="A11" s="0"/>
      <c r="B11" s="0"/>
      <c r="C11" s="0"/>
      <c r="D11" s="0"/>
      <c r="E11" s="0"/>
      <c r="F11" s="0"/>
      <c r="G11" s="18" t="s">
        <v>100</v>
      </c>
      <c r="H11" s="22" t="s">
        <v>101</v>
      </c>
      <c r="I11" s="20">
        <f>VLOOKUP("1000",$H:$Z,2,0)</f>
      </c>
      <c r="J11" s="20">
        <f>VLOOKUP("1000",$H:$Z,3,0)</f>
      </c>
      <c r="K11" s="20">
        <f>VLOOKUP("1000",$H:$Z,4,0)</f>
      </c>
      <c r="L11" s="20">
        <f>VLOOKUP("1000",$H:$Z,5,0)</f>
      </c>
      <c r="M11" s="20">
        <f>VLOOKUP("1000",$H:$Z,6,0)</f>
      </c>
      <c r="N11" s="20">
        <f>VLOOKUP("1000",$H:$Z,7,0)</f>
      </c>
      <c r="O11" s="20">
        <f>VLOOKUP("1000",$H:$Z,8,0)</f>
      </c>
      <c r="P11" s="20">
        <f>VLOOKUP("1000",$H:$Z,9,0)</f>
      </c>
    </row>
  </sheetData>
  <mergeCells>
    <mergeCell ref="A1:P1"/>
    <mergeCell ref="A2:P2"/>
    <mergeCell ref="A3:A6"/>
    <mergeCell ref="B3:B6"/>
    <mergeCell ref="C3:C6"/>
    <mergeCell ref="D3:D6"/>
    <mergeCell ref="E3:E6"/>
    <mergeCell ref="F3:G3"/>
    <mergeCell ref="H3:H6"/>
    <mergeCell ref="I3:L3"/>
    <mergeCell ref="M3:P3"/>
    <mergeCell ref="F4:F6"/>
    <mergeCell ref="G4:G6"/>
    <mergeCell ref="I4:I6"/>
    <mergeCell ref="J4:L4"/>
    <mergeCell ref="M4:M6"/>
    <mergeCell ref="N4:P4"/>
    <mergeCell ref="J5:K5"/>
    <mergeCell ref="L5:L6"/>
    <mergeCell ref="N5:N6"/>
    <mergeCell ref="O5:O6"/>
    <mergeCell ref="P5:P6"/>
  </mergeCells>
  <phoneticPr fontId="0" type="noConversion"/>
  <pageMargins left="0.4" right="0.4" top="0.4" bottom="0.4" header="0.1" footer="0.1"/>
  <pageSetup paperSize="9" fitToHeight="0" orientation="landscape" verticalDpi="0" r:id="rId12"/>
  <headerFooter>
    <oddHeader>&amp;R&amp;R&amp;"Verdana,����������" &amp;12 &amp;K00-00922360.ELN.220488</oddHeader>
    <oddFooter>&amp;L&amp;L&amp;"Verdana,����������"&amp;K000000&amp;L&amp;"Verdana,����������"&amp;K00-014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6" width="24.83" customWidth="1"/>
  </cols>
  <sheetData>
    <row r="1" ht="30" customHeight="1">
      <c r="A1" s="43" t="s">
        <v>280</v>
      </c>
      <c r="B1" s="43" t="s">
        <v>75</v>
      </c>
      <c r="C1" s="43" t="s">
        <v>303</v>
      </c>
      <c r="D1" s="43"/>
      <c r="E1" s="43"/>
      <c r="F1" s="43"/>
      <c r="G1" s="43" t="s">
        <v>304</v>
      </c>
      <c r="H1" s="43"/>
      <c r="I1" s="43"/>
      <c r="J1" s="43"/>
      <c r="K1" s="43"/>
      <c r="L1" s="43"/>
      <c r="M1" s="43"/>
      <c r="N1" s="43"/>
      <c r="O1" s="43"/>
      <c r="P1" s="43"/>
    </row>
    <row r="2" ht="30" customHeight="1">
      <c r="A2" s="43"/>
      <c r="B2" s="43"/>
      <c r="C2" s="43" t="s">
        <v>81</v>
      </c>
      <c r="D2" s="43" t="s">
        <v>237</v>
      </c>
      <c r="E2" s="43"/>
      <c r="F2" s="43"/>
      <c r="G2" s="43" t="s">
        <v>81</v>
      </c>
      <c r="H2" s="43" t="s">
        <v>237</v>
      </c>
      <c r="I2" s="43"/>
      <c r="J2" s="43"/>
      <c r="K2" s="43"/>
      <c r="L2" s="43"/>
      <c r="M2" s="43"/>
      <c r="N2" s="43"/>
      <c r="O2" s="43"/>
      <c r="P2" s="43"/>
    </row>
    <row r="3" ht="30" customHeight="1">
      <c r="A3" s="43"/>
      <c r="B3" s="43"/>
      <c r="C3" s="43"/>
      <c r="D3" s="43" t="s">
        <v>305</v>
      </c>
      <c r="E3" s="43" t="s">
        <v>306</v>
      </c>
      <c r="F3" s="43"/>
      <c r="G3" s="43"/>
      <c r="H3" s="43" t="s">
        <v>307</v>
      </c>
      <c r="I3" s="43"/>
      <c r="J3" s="43"/>
      <c r="K3" s="43" t="s">
        <v>308</v>
      </c>
      <c r="L3" s="43"/>
      <c r="M3" s="43"/>
      <c r="N3" s="43" t="s">
        <v>309</v>
      </c>
      <c r="O3" s="43"/>
      <c r="P3" s="43"/>
    </row>
    <row r="4" ht="30" customHeight="1">
      <c r="A4" s="43"/>
      <c r="B4" s="43"/>
      <c r="C4" s="43"/>
      <c r="D4" s="43"/>
      <c r="E4" s="43" t="s">
        <v>310</v>
      </c>
      <c r="F4" s="43" t="s">
        <v>311</v>
      </c>
      <c r="G4" s="43"/>
      <c r="H4" s="43" t="s">
        <v>81</v>
      </c>
      <c r="I4" s="43" t="s">
        <v>237</v>
      </c>
      <c r="J4" s="43"/>
      <c r="K4" s="43" t="s">
        <v>81</v>
      </c>
      <c r="L4" s="43" t="s">
        <v>237</v>
      </c>
      <c r="M4" s="43"/>
      <c r="N4" s="43" t="s">
        <v>81</v>
      </c>
      <c r="O4" s="43" t="s">
        <v>237</v>
      </c>
      <c r="P4" s="43"/>
    </row>
    <row r="5" ht="30" customHeight="1">
      <c r="A5" s="43"/>
      <c r="B5" s="43"/>
      <c r="C5" s="43"/>
      <c r="D5" s="43"/>
      <c r="E5" s="43"/>
      <c r="F5" s="43"/>
      <c r="G5" s="43"/>
      <c r="H5" s="43"/>
      <c r="I5" s="43" t="s">
        <v>312</v>
      </c>
      <c r="J5" s="43" t="s">
        <v>313</v>
      </c>
      <c r="K5" s="43"/>
      <c r="L5" s="43" t="s">
        <v>312</v>
      </c>
      <c r="M5" s="43" t="s">
        <v>313</v>
      </c>
      <c r="N5" s="43"/>
      <c r="O5" s="43" t="s">
        <v>312</v>
      </c>
      <c r="P5" s="43" t="s">
        <v>313</v>
      </c>
    </row>
    <row r="6" ht="20" customHeight="1">
      <c r="A6" s="43" t="s">
        <v>17</v>
      </c>
      <c r="B6" s="43" t="s">
        <v>19</v>
      </c>
      <c r="C6" s="43" t="s">
        <v>22</v>
      </c>
      <c r="D6" s="43" t="s">
        <v>24</v>
      </c>
      <c r="E6" s="43" t="s">
        <v>27</v>
      </c>
      <c r="F6" s="43" t="s">
        <v>30</v>
      </c>
      <c r="G6" s="43" t="s">
        <v>32</v>
      </c>
      <c r="H6" s="43" t="s">
        <v>35</v>
      </c>
      <c r="I6" s="43" t="s">
        <v>38</v>
      </c>
      <c r="J6" s="43" t="s">
        <v>41</v>
      </c>
      <c r="K6" s="43" t="s">
        <v>43</v>
      </c>
      <c r="L6" s="43" t="s">
        <v>45</v>
      </c>
      <c r="M6" s="43" t="s">
        <v>47</v>
      </c>
      <c r="N6" s="43" t="s">
        <v>50</v>
      </c>
      <c r="O6" s="43" t="s">
        <v>53</v>
      </c>
      <c r="P6" s="43" t="s">
        <v>56</v>
      </c>
    </row>
    <row r="7" ht="30" customHeight="1">
      <c r="A7" s="21" t="s">
        <v>295</v>
      </c>
      <c r="B7" s="22" t="s">
        <v>85</v>
      </c>
      <c r="C7" s="20">
        <v>0</v>
      </c>
      <c r="D7" s="20">
        <v>0</v>
      </c>
      <c r="E7" s="20">
        <v>0</v>
      </c>
      <c r="F7" s="20">
        <v>0</v>
      </c>
      <c r="G7" s="20">
        <f>H7+K7+N7</f>
      </c>
      <c r="H7" s="20">
        <v>1445029.89</v>
      </c>
      <c r="I7" s="20">
        <v>0</v>
      </c>
      <c r="J7" s="20">
        <v>0</v>
      </c>
      <c r="K7" s="20">
        <v>804446.4</v>
      </c>
      <c r="L7" s="20">
        <v>0</v>
      </c>
      <c r="M7" s="20">
        <v>0</v>
      </c>
      <c r="N7" s="20">
        <v>34968</v>
      </c>
      <c r="O7" s="20">
        <v>0</v>
      </c>
      <c r="P7" s="20">
        <v>0</v>
      </c>
    </row>
    <row r="8" ht="30" customHeight="1">
      <c r="A8" s="44" t="s">
        <v>186</v>
      </c>
      <c r="B8" s="43" t="s">
        <v>296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ht="30" customHeight="1">
      <c r="A9" s="44" t="s">
        <v>297</v>
      </c>
      <c r="B9" s="43"/>
      <c r="C9" s="37">
        <v>0</v>
      </c>
      <c r="D9" s="37">
        <v>0</v>
      </c>
      <c r="E9" s="37">
        <v>0</v>
      </c>
      <c r="F9" s="37">
        <v>0</v>
      </c>
      <c r="G9" s="37">
        <f>H9+K9+N9</f>
      </c>
      <c r="H9" s="37">
        <v>1445029.89</v>
      </c>
      <c r="I9" s="37">
        <v>0</v>
      </c>
      <c r="J9" s="37">
        <v>0</v>
      </c>
      <c r="K9" s="37">
        <v>804446.4</v>
      </c>
      <c r="L9" s="37">
        <v>0</v>
      </c>
      <c r="M9" s="37">
        <v>0</v>
      </c>
      <c r="N9" s="37">
        <v>34968</v>
      </c>
      <c r="O9" s="37">
        <v>0</v>
      </c>
      <c r="P9" s="37">
        <v>0</v>
      </c>
    </row>
    <row r="10" ht="20" customHeight="1">
      <c r="A10" s="18" t="s">
        <v>100</v>
      </c>
      <c r="B10" s="22" t="s">
        <v>101</v>
      </c>
      <c r="C10" s="20">
        <f>VLOOKUP("1000",$B:$Z,2,0)</f>
      </c>
      <c r="D10" s="20">
        <f>VLOOKUP("1000",$B:$Z,3,0)</f>
      </c>
      <c r="E10" s="20">
        <f>VLOOKUP("1000",$B:$Z,4,0)</f>
      </c>
      <c r="F10" s="20">
        <f>VLOOKUP("1000",$B:$Z,5,0)</f>
      </c>
      <c r="G10" s="20">
        <f>VLOOKUP("1000",$B:$Z,6,0)</f>
      </c>
      <c r="H10" s="20">
        <f>VLOOKUP("1000",$B:$Z,7,0)</f>
      </c>
      <c r="I10" s="20">
        <f>VLOOKUP("1000",$B:$Z,8,0)</f>
      </c>
      <c r="J10" s="20">
        <f>VLOOKUP("1000",$B:$Z,9,0)</f>
      </c>
      <c r="K10" s="20">
        <f>VLOOKUP("1000",$B:$Z,10,0)</f>
      </c>
      <c r="L10" s="20">
        <f>VLOOKUP("1000",$B:$Z,11,0)</f>
      </c>
      <c r="M10" s="20">
        <f>VLOOKUP("1000",$B:$Z,12,0)</f>
      </c>
      <c r="N10" s="20">
        <f>VLOOKUP("1000",$B:$Z,13,0)</f>
      </c>
      <c r="O10" s="20">
        <f>VLOOKUP("1000",$B:$Z,14,0)</f>
      </c>
      <c r="P10" s="20">
        <f>VLOOKUP("1000",$B:$Z,15,0)</f>
      </c>
    </row>
  </sheetData>
  <mergeCells>
    <mergeCell ref="A1:A5"/>
    <mergeCell ref="B1:B5"/>
    <mergeCell ref="C1:F1"/>
    <mergeCell ref="G1:P1"/>
    <mergeCell ref="C2:C5"/>
    <mergeCell ref="D2:F2"/>
    <mergeCell ref="G2:G5"/>
    <mergeCell ref="H2:P2"/>
    <mergeCell ref="D3:D5"/>
    <mergeCell ref="E3:F3"/>
    <mergeCell ref="H3:J3"/>
    <mergeCell ref="K3:M3"/>
    <mergeCell ref="N3:P3"/>
    <mergeCell ref="E4:E5"/>
    <mergeCell ref="F4:F5"/>
    <mergeCell ref="H4:H5"/>
    <mergeCell ref="I4:J4"/>
    <mergeCell ref="K4:K5"/>
    <mergeCell ref="L4:M4"/>
    <mergeCell ref="N4:N5"/>
    <mergeCell ref="O4:P4"/>
  </mergeCells>
  <phoneticPr fontId="0" type="noConversion"/>
  <pageMargins left="0.4" right="0.4" top="0.4" bottom="0.4" header="0.1" footer="0.1"/>
  <pageSetup paperSize="9" fitToHeight="0" orientation="landscape" verticalDpi="0" r:id="rId13"/>
  <headerFooter>
    <oddHeader>&amp;R&amp;R&amp;"Verdana,����������" &amp;12 &amp;K00-00922360.ELN.220488</oddHeader>
    <oddFooter>&amp;L&amp;L&amp;"Verdana,����������"&amp;K000000&amp;L&amp;"Verdana,����������"&amp;K00-014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22" width="26.74" customWidth="1"/>
  </cols>
  <sheetData>
    <row r="1" ht="50" customHeight="1">
      <c r="A1" s="1" t="s">
        <v>314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40" customHeight="1">
      <c r="A2" s="43" t="s">
        <v>134</v>
      </c>
      <c r="B2" s="43" t="s">
        <v>281</v>
      </c>
      <c r="C2" s="43" t="s">
        <v>283</v>
      </c>
      <c r="D2" s="43" t="s">
        <v>282</v>
      </c>
      <c r="E2" s="43" t="s">
        <v>285</v>
      </c>
      <c r="F2" s="43"/>
      <c r="G2" s="43" t="s">
        <v>75</v>
      </c>
      <c r="H2" s="43" t="s">
        <v>315</v>
      </c>
      <c r="I2" s="43" t="s">
        <v>286</v>
      </c>
      <c r="J2" s="43"/>
      <c r="K2" s="43"/>
      <c r="L2" s="43"/>
      <c r="M2" s="43" t="s">
        <v>316</v>
      </c>
      <c r="N2" s="43" t="s">
        <v>317</v>
      </c>
      <c r="O2" s="43"/>
      <c r="P2" s="43"/>
      <c r="Q2" s="43"/>
      <c r="R2" s="43"/>
      <c r="S2" s="43" t="s">
        <v>318</v>
      </c>
      <c r="T2" s="43"/>
      <c r="U2" s="43"/>
      <c r="V2" s="43"/>
    </row>
    <row r="3" ht="30" customHeight="1">
      <c r="A3" s="43"/>
      <c r="B3" s="43"/>
      <c r="C3" s="43"/>
      <c r="D3" s="43"/>
      <c r="E3" s="43" t="s">
        <v>82</v>
      </c>
      <c r="F3" s="43" t="s">
        <v>83</v>
      </c>
      <c r="G3" s="43"/>
      <c r="H3" s="43"/>
      <c r="I3" s="43" t="s">
        <v>81</v>
      </c>
      <c r="J3" s="43" t="s">
        <v>186</v>
      </c>
      <c r="K3" s="43"/>
      <c r="L3" s="43"/>
      <c r="M3" s="43"/>
      <c r="N3" s="43" t="s">
        <v>81</v>
      </c>
      <c r="O3" s="43" t="s">
        <v>186</v>
      </c>
      <c r="P3" s="43"/>
      <c r="Q3" s="43"/>
      <c r="R3" s="43"/>
      <c r="S3" s="43" t="s">
        <v>81</v>
      </c>
      <c r="T3" s="43" t="s">
        <v>186</v>
      </c>
      <c r="U3" s="43"/>
      <c r="V3" s="43"/>
    </row>
    <row r="4" ht="30" customHeight="1">
      <c r="A4" s="43"/>
      <c r="B4" s="43"/>
      <c r="C4" s="43"/>
      <c r="D4" s="43"/>
      <c r="E4" s="43"/>
      <c r="F4" s="43"/>
      <c r="G4" s="43"/>
      <c r="H4" s="43"/>
      <c r="I4" s="43"/>
      <c r="J4" s="43" t="s">
        <v>288</v>
      </c>
      <c r="K4" s="43"/>
      <c r="L4" s="43" t="s">
        <v>289</v>
      </c>
      <c r="M4" s="43"/>
      <c r="N4" s="43"/>
      <c r="O4" s="43" t="s">
        <v>319</v>
      </c>
      <c r="P4" s="43"/>
      <c r="Q4" s="43"/>
      <c r="R4" s="43" t="s">
        <v>320</v>
      </c>
      <c r="S4" s="43"/>
      <c r="T4" s="43" t="s">
        <v>321</v>
      </c>
      <c r="U4" s="43"/>
      <c r="V4" s="43" t="s">
        <v>322</v>
      </c>
    </row>
    <row r="5" ht="30" customHeight="1">
      <c r="A5" s="43"/>
      <c r="B5" s="43"/>
      <c r="C5" s="43"/>
      <c r="D5" s="43"/>
      <c r="E5" s="43"/>
      <c r="F5" s="43"/>
      <c r="G5" s="43"/>
      <c r="H5" s="43"/>
      <c r="I5" s="43"/>
      <c r="J5" s="43" t="s">
        <v>293</v>
      </c>
      <c r="K5" s="43" t="s">
        <v>294</v>
      </c>
      <c r="L5" s="43"/>
      <c r="M5" s="43"/>
      <c r="N5" s="43"/>
      <c r="O5" s="43" t="s">
        <v>290</v>
      </c>
      <c r="P5" s="43" t="s">
        <v>291</v>
      </c>
      <c r="Q5" s="43" t="s">
        <v>323</v>
      </c>
      <c r="R5" s="43"/>
      <c r="S5" s="43"/>
      <c r="T5" s="43" t="s">
        <v>81</v>
      </c>
      <c r="U5" s="43" t="s">
        <v>324</v>
      </c>
      <c r="V5" s="43"/>
    </row>
    <row r="6" ht="20" customHeight="1">
      <c r="A6" s="43" t="s">
        <v>17</v>
      </c>
      <c r="B6" s="43" t="s">
        <v>19</v>
      </c>
      <c r="C6" s="43" t="s">
        <v>22</v>
      </c>
      <c r="D6" s="43" t="s">
        <v>24</v>
      </c>
      <c r="E6" s="43" t="s">
        <v>27</v>
      </c>
      <c r="F6" s="43" t="s">
        <v>30</v>
      </c>
      <c r="G6" s="43" t="s">
        <v>32</v>
      </c>
      <c r="H6" s="43" t="s">
        <v>35</v>
      </c>
      <c r="I6" s="43" t="s">
        <v>38</v>
      </c>
      <c r="J6" s="43" t="s">
        <v>41</v>
      </c>
      <c r="K6" s="43" t="s">
        <v>43</v>
      </c>
      <c r="L6" s="43" t="s">
        <v>45</v>
      </c>
      <c r="M6" s="43" t="s">
        <v>47</v>
      </c>
      <c r="N6" s="43" t="s">
        <v>50</v>
      </c>
      <c r="O6" s="43" t="s">
        <v>53</v>
      </c>
      <c r="P6" s="43" t="s">
        <v>56</v>
      </c>
      <c r="Q6" s="43" t="s">
        <v>57</v>
      </c>
      <c r="R6" s="43" t="s">
        <v>325</v>
      </c>
      <c r="S6" s="43" t="s">
        <v>326</v>
      </c>
      <c r="T6" s="43" t="s">
        <v>327</v>
      </c>
      <c r="U6" s="43" t="s">
        <v>328</v>
      </c>
      <c r="V6" s="43" t="s">
        <v>329</v>
      </c>
    </row>
    <row r="7" ht="20" customHeight="1">
      <c r="A7" s="44" t="s">
        <v>330</v>
      </c>
      <c r="B7" s="44" t="s">
        <v>298</v>
      </c>
      <c r="C7" s="44" t="s">
        <v>16</v>
      </c>
      <c r="D7" s="44" t="s">
        <v>331</v>
      </c>
      <c r="E7" s="44" t="s">
        <v>301</v>
      </c>
      <c r="F7" s="44" t="s">
        <v>302</v>
      </c>
      <c r="G7" s="43" t="s">
        <v>85</v>
      </c>
      <c r="H7" s="37">
        <f>I7+M7+N7</f>
      </c>
      <c r="I7" s="37">
        <f>J7+K7+L7</f>
      </c>
      <c r="J7" s="37">
        <v>1</v>
      </c>
      <c r="K7" s="37">
        <v>0</v>
      </c>
      <c r="L7" s="37">
        <v>0</v>
      </c>
      <c r="M7" s="37">
        <v>0</v>
      </c>
      <c r="N7" s="37">
        <f>O7+P7+Q7+R7</f>
      </c>
      <c r="O7" s="37">
        <v>0</v>
      </c>
      <c r="P7" s="37">
        <v>0</v>
      </c>
      <c r="Q7" s="37">
        <v>0</v>
      </c>
      <c r="R7" s="37">
        <v>0</v>
      </c>
      <c r="S7" s="37">
        <f>T7+V7</f>
      </c>
      <c r="T7" s="37">
        <v>0</v>
      </c>
      <c r="U7" s="37">
        <v>0</v>
      </c>
      <c r="V7" s="37">
        <v>53820</v>
      </c>
    </row>
    <row r="8" ht="20" customHeight="1">
      <c r="A8" s="0"/>
      <c r="B8" s="0"/>
      <c r="C8" s="0"/>
      <c r="D8" s="0"/>
      <c r="E8" s="0"/>
      <c r="F8" s="0"/>
      <c r="G8" s="18" t="s">
        <v>100</v>
      </c>
      <c r="H8" s="20">
        <f>SUM(H7:H7)</f>
      </c>
      <c r="I8" s="20">
        <f>SUM(I7:I7)</f>
      </c>
      <c r="J8" s="20">
        <f>SUM(J7:J7)</f>
      </c>
      <c r="K8" s="20">
        <f>SUM(K7:K7)</f>
      </c>
      <c r="L8" s="20">
        <f>SUM(L7:L7)</f>
      </c>
      <c r="M8" s="20">
        <f>SUM(M7:M7)</f>
      </c>
      <c r="N8" s="20">
        <f>SUM(N7:N7)</f>
      </c>
      <c r="O8" s="20">
        <f>SUM(O7:O7)</f>
      </c>
      <c r="P8" s="20">
        <f>SUM(P7:P7)</f>
      </c>
      <c r="Q8" s="20">
        <f>SUM(Q7:Q7)</f>
      </c>
      <c r="R8" s="20">
        <f>SUM(R7:R7)</f>
      </c>
      <c r="S8" s="20">
        <f>SUM(S7:S7)</f>
      </c>
      <c r="T8" s="20">
        <f>SUM(T7:T7)</f>
      </c>
      <c r="U8" s="20">
        <f>SUM(U7:U7)</f>
      </c>
      <c r="V8" s="20">
        <f>SUM(V7:V7)</f>
      </c>
    </row>
  </sheetData>
  <sheetProtection password="" sheet="1" objects="1" scenarios="1"/>
  <mergeCells>
    <mergeCell ref="A1:V1"/>
    <mergeCell ref="A2:A5"/>
    <mergeCell ref="B2:B5"/>
    <mergeCell ref="C2:C5"/>
    <mergeCell ref="D2:D5"/>
    <mergeCell ref="E2:F2"/>
    <mergeCell ref="G2:G5"/>
    <mergeCell ref="H2:H5"/>
    <mergeCell ref="I2:L2"/>
    <mergeCell ref="M2:M5"/>
    <mergeCell ref="N2:R2"/>
    <mergeCell ref="S2:V2"/>
    <mergeCell ref="E3:E5"/>
    <mergeCell ref="F3:F5"/>
    <mergeCell ref="I3:I5"/>
    <mergeCell ref="J3:L3"/>
    <mergeCell ref="N3:N5"/>
    <mergeCell ref="O3:R3"/>
    <mergeCell ref="S3:S5"/>
    <mergeCell ref="T3:V3"/>
    <mergeCell ref="J4:K4"/>
    <mergeCell ref="L4:L5"/>
    <mergeCell ref="O4:Q4"/>
    <mergeCell ref="R4:R5"/>
    <mergeCell ref="T4:U4"/>
    <mergeCell ref="V4:V5"/>
  </mergeCells>
  <phoneticPr fontId="0" type="noConversion"/>
  <pageMargins left="0.4" right="0.4" top="0.4" bottom="0.4" header="0.1" footer="0.1"/>
  <pageSetup paperSize="9" fitToHeight="0" orientation="landscape" verticalDpi="0" r:id="rId14"/>
  <headerFooter>
    <oddHeader>&amp;R&amp;R&amp;"Verdana,����������" &amp;12 &amp;K00-00922360.ELN.220488</oddHeader>
    <oddFooter>&amp;L&amp;L&amp;"Verdana,����������"&amp;K000000&amp;L&amp;"Verdana,����������"&amp;K00-014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7" width="24.83" customWidth="1"/>
  </cols>
  <sheetData>
    <row r="1" ht="50" customHeight="1">
      <c r="A1" s="1" t="s">
        <v>332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50" customHeight="1">
      <c r="A2" s="1" t="s">
        <v>333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30" customHeight="1">
      <c r="A3" s="43" t="s">
        <v>280</v>
      </c>
      <c r="B3" s="43" t="s">
        <v>281</v>
      </c>
      <c r="C3" s="43" t="s">
        <v>285</v>
      </c>
      <c r="D3" s="43"/>
      <c r="E3" s="43" t="s">
        <v>75</v>
      </c>
      <c r="F3" s="43" t="s">
        <v>334</v>
      </c>
      <c r="G3" s="43" t="s">
        <v>335</v>
      </c>
      <c r="H3" s="43"/>
      <c r="I3" s="43"/>
      <c r="J3" s="43" t="s">
        <v>336</v>
      </c>
      <c r="K3" s="43"/>
      <c r="L3" s="43" t="s">
        <v>337</v>
      </c>
      <c r="M3" s="43"/>
      <c r="N3" s="43" t="s">
        <v>338</v>
      </c>
      <c r="O3" s="43" t="s">
        <v>339</v>
      </c>
      <c r="P3" s="43"/>
      <c r="Q3" s="43" t="s">
        <v>340</v>
      </c>
    </row>
    <row r="4" ht="30" customHeight="1">
      <c r="A4" s="43"/>
      <c r="B4" s="43"/>
      <c r="C4" s="43" t="s">
        <v>82</v>
      </c>
      <c r="D4" s="43" t="s">
        <v>83</v>
      </c>
      <c r="E4" s="43"/>
      <c r="F4" s="43"/>
      <c r="G4" s="43" t="s">
        <v>82</v>
      </c>
      <c r="H4" s="43" t="s">
        <v>7</v>
      </c>
      <c r="I4" s="43" t="s">
        <v>341</v>
      </c>
      <c r="J4" s="43" t="s">
        <v>342</v>
      </c>
      <c r="K4" s="43" t="s">
        <v>343</v>
      </c>
      <c r="L4" s="43" t="s">
        <v>344</v>
      </c>
      <c r="M4" s="43" t="s">
        <v>345</v>
      </c>
      <c r="N4" s="43"/>
      <c r="O4" s="43" t="s">
        <v>288</v>
      </c>
      <c r="P4" s="43" t="s">
        <v>346</v>
      </c>
      <c r="Q4" s="43"/>
    </row>
    <row r="5" ht="20" customHeight="1">
      <c r="A5" s="43" t="s">
        <v>17</v>
      </c>
      <c r="B5" s="43" t="s">
        <v>19</v>
      </c>
      <c r="C5" s="43" t="s">
        <v>22</v>
      </c>
      <c r="D5" s="43" t="s">
        <v>24</v>
      </c>
      <c r="E5" s="43" t="s">
        <v>27</v>
      </c>
      <c r="F5" s="43" t="s">
        <v>30</v>
      </c>
      <c r="G5" s="43" t="s">
        <v>32</v>
      </c>
      <c r="H5" s="43" t="s">
        <v>35</v>
      </c>
      <c r="I5" s="43" t="s">
        <v>38</v>
      </c>
      <c r="J5" s="43" t="s">
        <v>41</v>
      </c>
      <c r="K5" s="43" t="s">
        <v>43</v>
      </c>
      <c r="L5" s="43" t="s">
        <v>45</v>
      </c>
      <c r="M5" s="43" t="s">
        <v>47</v>
      </c>
      <c r="N5" s="43" t="s">
        <v>50</v>
      </c>
      <c r="O5" s="43" t="s">
        <v>53</v>
      </c>
      <c r="P5" s="43" t="s">
        <v>56</v>
      </c>
      <c r="Q5" s="43" t="s">
        <v>57</v>
      </c>
    </row>
  </sheetData>
  <mergeCells>
    <mergeCell ref="A1:Q1"/>
    <mergeCell ref="A2:Q2"/>
    <mergeCell ref="A3:A4"/>
    <mergeCell ref="B3:B4"/>
    <mergeCell ref="C3:D3"/>
    <mergeCell ref="E3:E4"/>
    <mergeCell ref="F3:F4"/>
    <mergeCell ref="G3:I3"/>
    <mergeCell ref="J3:K3"/>
    <mergeCell ref="L3:M3"/>
    <mergeCell ref="N3:N4"/>
    <mergeCell ref="O3:P3"/>
    <mergeCell ref="Q3:Q4"/>
  </mergeCells>
  <phoneticPr fontId="0" type="noConversion"/>
  <pageMargins left="0.4" right="0.4" top="0.4" bottom="0.4" header="0.1" footer="0.1"/>
  <pageSetup paperSize="9" fitToHeight="0" orientation="landscape" verticalDpi="0" r:id="rId15"/>
  <headerFooter>
    <oddHeader>&amp;R&amp;R&amp;"Verdana,����������" &amp;12 &amp;K00-00922360.ELN.220488</oddHeader>
    <oddFooter>&amp;L&amp;L&amp;"Verdana,����������"&amp;K000000&amp;L&amp;"Verdana,����������"&amp;K00-014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7" width="24.83" customWidth="1"/>
  </cols>
  <sheetData>
    <row r="1" ht="50" customHeight="1">
      <c r="A1" s="1" t="s">
        <v>347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30" customHeight="1">
      <c r="A2" s="43" t="s">
        <v>280</v>
      </c>
      <c r="B2" s="43" t="s">
        <v>281</v>
      </c>
      <c r="C2" s="43" t="s">
        <v>285</v>
      </c>
      <c r="D2" s="43"/>
      <c r="E2" s="43" t="s">
        <v>75</v>
      </c>
      <c r="F2" s="43" t="s">
        <v>334</v>
      </c>
      <c r="G2" s="43" t="s">
        <v>335</v>
      </c>
      <c r="H2" s="43"/>
      <c r="I2" s="43"/>
      <c r="J2" s="43" t="s">
        <v>348</v>
      </c>
      <c r="K2" s="43" t="s">
        <v>337</v>
      </c>
      <c r="L2" s="43"/>
      <c r="M2" s="43"/>
      <c r="N2" s="43" t="s">
        <v>338</v>
      </c>
      <c r="O2" s="43" t="s">
        <v>339</v>
      </c>
      <c r="P2" s="43"/>
      <c r="Q2" s="43" t="s">
        <v>340</v>
      </c>
    </row>
    <row r="3" ht="30" customHeight="1">
      <c r="A3" s="43"/>
      <c r="B3" s="43"/>
      <c r="C3" s="43" t="s">
        <v>82</v>
      </c>
      <c r="D3" s="43" t="s">
        <v>83</v>
      </c>
      <c r="E3" s="43"/>
      <c r="F3" s="43"/>
      <c r="G3" s="43" t="s">
        <v>82</v>
      </c>
      <c r="H3" s="43" t="s">
        <v>7</v>
      </c>
      <c r="I3" s="43" t="s">
        <v>341</v>
      </c>
      <c r="J3" s="43"/>
      <c r="K3" s="43" t="s">
        <v>344</v>
      </c>
      <c r="L3" s="43" t="s">
        <v>349</v>
      </c>
      <c r="M3" s="43" t="s">
        <v>350</v>
      </c>
      <c r="N3" s="43"/>
      <c r="O3" s="43" t="s">
        <v>288</v>
      </c>
      <c r="P3" s="43" t="s">
        <v>346</v>
      </c>
      <c r="Q3" s="43"/>
    </row>
    <row r="4" ht="20" customHeight="1">
      <c r="A4" s="43" t="s">
        <v>17</v>
      </c>
      <c r="B4" s="43" t="s">
        <v>19</v>
      </c>
      <c r="C4" s="43" t="s">
        <v>22</v>
      </c>
      <c r="D4" s="43" t="s">
        <v>24</v>
      </c>
      <c r="E4" s="43" t="s">
        <v>27</v>
      </c>
      <c r="F4" s="43" t="s">
        <v>30</v>
      </c>
      <c r="G4" s="43" t="s">
        <v>32</v>
      </c>
      <c r="H4" s="43" t="s">
        <v>35</v>
      </c>
      <c r="I4" s="43" t="s">
        <v>38</v>
      </c>
      <c r="J4" s="43" t="s">
        <v>41</v>
      </c>
      <c r="K4" s="43" t="s">
        <v>43</v>
      </c>
      <c r="L4" s="43" t="s">
        <v>45</v>
      </c>
      <c r="M4" s="43" t="s">
        <v>47</v>
      </c>
      <c r="N4" s="43" t="s">
        <v>50</v>
      </c>
      <c r="O4" s="43" t="s">
        <v>53</v>
      </c>
      <c r="P4" s="43" t="s">
        <v>56</v>
      </c>
      <c r="Q4" s="43" t="s">
        <v>57</v>
      </c>
    </row>
  </sheetData>
  <mergeCells>
    <mergeCell ref="A1:Q1"/>
    <mergeCell ref="A2:A3"/>
    <mergeCell ref="B2:B3"/>
    <mergeCell ref="C2:D2"/>
    <mergeCell ref="E2:E3"/>
    <mergeCell ref="F2:F3"/>
    <mergeCell ref="G2:I2"/>
    <mergeCell ref="J2:J3"/>
    <mergeCell ref="K2:M2"/>
    <mergeCell ref="N2:N3"/>
    <mergeCell ref="O2:P2"/>
    <mergeCell ref="Q2:Q3"/>
  </mergeCells>
  <phoneticPr fontId="0" type="noConversion"/>
  <pageMargins left="0.4" right="0.4" top="0.4" bottom="0.4" header="0.1" footer="0.1"/>
  <pageSetup paperSize="9" fitToHeight="0" orientation="landscape" verticalDpi="0" r:id="rId16"/>
  <headerFooter>
    <oddHeader>&amp;R&amp;R&amp;"Verdana,����������" &amp;12 &amp;K00-00922360.ELN.220488</oddHeader>
    <oddFooter>&amp;L&amp;L&amp;"Verdana,����������"&amp;K000000&amp;L&amp;"Verdana,����������"&amp;K00-014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5" width="24.83" customWidth="1"/>
  </cols>
  <sheetData>
    <row r="1" ht="50" customHeight="1">
      <c r="A1" s="1" t="s">
        <v>351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0" customHeight="1">
      <c r="A2" s="43" t="s">
        <v>280</v>
      </c>
      <c r="B2" s="43" t="s">
        <v>281</v>
      </c>
      <c r="C2" s="43" t="s">
        <v>285</v>
      </c>
      <c r="D2" s="43"/>
      <c r="E2" s="43" t="s">
        <v>75</v>
      </c>
      <c r="F2" s="43" t="s">
        <v>352</v>
      </c>
      <c r="G2" s="43" t="s">
        <v>353</v>
      </c>
      <c r="H2" s="43"/>
      <c r="I2" s="43"/>
      <c r="J2" s="43" t="s">
        <v>336</v>
      </c>
      <c r="K2" s="43"/>
      <c r="L2" s="43" t="s">
        <v>354</v>
      </c>
      <c r="M2" s="43" t="s">
        <v>355</v>
      </c>
      <c r="N2" s="43"/>
      <c r="O2" s="43" t="s">
        <v>356</v>
      </c>
    </row>
    <row r="3" ht="30" customHeight="1">
      <c r="A3" s="43"/>
      <c r="B3" s="43"/>
      <c r="C3" s="43" t="s">
        <v>82</v>
      </c>
      <c r="D3" s="43" t="s">
        <v>83</v>
      </c>
      <c r="E3" s="43"/>
      <c r="F3" s="43"/>
      <c r="G3" s="43" t="s">
        <v>82</v>
      </c>
      <c r="H3" s="43" t="s">
        <v>7</v>
      </c>
      <c r="I3" s="43" t="s">
        <v>341</v>
      </c>
      <c r="J3" s="43" t="s">
        <v>342</v>
      </c>
      <c r="K3" s="43" t="s">
        <v>343</v>
      </c>
      <c r="L3" s="43" t="s">
        <v>344</v>
      </c>
      <c r="M3" s="43" t="s">
        <v>288</v>
      </c>
      <c r="N3" s="43" t="s">
        <v>346</v>
      </c>
      <c r="O3" s="43"/>
    </row>
    <row r="4" ht="20" customHeight="1">
      <c r="A4" s="43" t="s">
        <v>17</v>
      </c>
      <c r="B4" s="43" t="s">
        <v>19</v>
      </c>
      <c r="C4" s="43" t="s">
        <v>22</v>
      </c>
      <c r="D4" s="43" t="s">
        <v>24</v>
      </c>
      <c r="E4" s="43" t="s">
        <v>27</v>
      </c>
      <c r="F4" s="43" t="s">
        <v>30</v>
      </c>
      <c r="G4" s="43" t="s">
        <v>32</v>
      </c>
      <c r="H4" s="43" t="s">
        <v>35</v>
      </c>
      <c r="I4" s="43" t="s">
        <v>38</v>
      </c>
      <c r="J4" s="43" t="s">
        <v>41</v>
      </c>
      <c r="K4" s="43" t="s">
        <v>43</v>
      </c>
      <c r="L4" s="43" t="s">
        <v>45</v>
      </c>
      <c r="M4" s="43" t="s">
        <v>47</v>
      </c>
      <c r="N4" s="43" t="s">
        <v>50</v>
      </c>
      <c r="O4" s="43" t="s">
        <v>53</v>
      </c>
    </row>
  </sheetData>
  <sheetProtection password="" sheet="1" objects="1" scenarios="1"/>
  <mergeCells>
    <mergeCell ref="A1:O1"/>
    <mergeCell ref="A2:A3"/>
    <mergeCell ref="B2:B3"/>
    <mergeCell ref="C2:D2"/>
    <mergeCell ref="E2:E3"/>
    <mergeCell ref="F2:F3"/>
    <mergeCell ref="G2:I2"/>
    <mergeCell ref="J2:K2"/>
    <mergeCell ref="L2:L3"/>
    <mergeCell ref="M2:N2"/>
    <mergeCell ref="O2:O3"/>
  </mergeCells>
  <phoneticPr fontId="0" type="noConversion"/>
  <pageMargins left="0.4" right="0.4" top="0.4" bottom="0.4" header="0.1" footer="0.1"/>
  <pageSetup paperSize="9" fitToHeight="0" orientation="landscape" verticalDpi="0" r:id="rId17"/>
  <headerFooter>
    <oddHeader>&amp;R&amp;R&amp;"Verdana,����������" &amp;12 &amp;K00-00922360.ELN.220488</oddHeader>
    <oddFooter>&amp;L&amp;L&amp;"Verdana,����������"&amp;K000000&amp;L&amp;"Verdana,����������"&amp;K00-014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0" width="24.83" customWidth="1"/>
  </cols>
  <sheetData>
    <row r="1" ht="50" customHeight="1">
      <c r="A1" s="1" t="s">
        <v>357</v>
      </c>
      <c r="B1" s="1"/>
      <c r="C1" s="1"/>
      <c r="D1" s="1"/>
      <c r="E1" s="1"/>
      <c r="F1" s="1"/>
      <c r="G1" s="1"/>
      <c r="H1" s="1"/>
      <c r="I1" s="1"/>
      <c r="J1" s="1"/>
    </row>
    <row r="2" ht="50" customHeight="1">
      <c r="A2" s="1" t="s">
        <v>358</v>
      </c>
      <c r="B2" s="1"/>
      <c r="C2" s="1"/>
      <c r="D2" s="1"/>
      <c r="E2" s="1"/>
      <c r="F2" s="1"/>
      <c r="G2" s="1"/>
      <c r="H2" s="1"/>
      <c r="I2" s="1"/>
      <c r="J2" s="1"/>
    </row>
    <row r="3" ht="30" customHeight="1">
      <c r="A3" s="43" t="s">
        <v>359</v>
      </c>
      <c r="B3" s="43" t="s">
        <v>75</v>
      </c>
      <c r="C3" s="43" t="s">
        <v>360</v>
      </c>
      <c r="D3" s="43"/>
      <c r="E3" s="43"/>
      <c r="F3" s="43"/>
      <c r="G3" s="43"/>
      <c r="H3" s="43"/>
      <c r="I3" s="43"/>
      <c r="J3" s="43"/>
    </row>
    <row r="4" ht="30" customHeight="1">
      <c r="A4" s="43"/>
      <c r="B4" s="43"/>
      <c r="C4" s="43" t="s">
        <v>81</v>
      </c>
      <c r="D4" s="43" t="s">
        <v>186</v>
      </c>
      <c r="E4" s="43"/>
      <c r="F4" s="43"/>
      <c r="G4" s="43"/>
      <c r="H4" s="43"/>
      <c r="I4" s="43"/>
      <c r="J4" s="43"/>
    </row>
    <row r="5" ht="30" customHeight="1">
      <c r="A5" s="43"/>
      <c r="B5" s="43"/>
      <c r="C5" s="43"/>
      <c r="D5" s="43" t="s">
        <v>361</v>
      </c>
      <c r="E5" s="43" t="s">
        <v>362</v>
      </c>
      <c r="F5" s="43"/>
      <c r="G5" s="43"/>
      <c r="H5" s="43" t="s">
        <v>363</v>
      </c>
      <c r="I5" s="43"/>
      <c r="J5" s="43"/>
    </row>
    <row r="6" ht="30" customHeight="1">
      <c r="A6" s="43"/>
      <c r="B6" s="43"/>
      <c r="C6" s="43"/>
      <c r="D6" s="43"/>
      <c r="E6" s="43" t="s">
        <v>81</v>
      </c>
      <c r="F6" s="43" t="s">
        <v>186</v>
      </c>
      <c r="G6" s="43"/>
      <c r="H6" s="43" t="s">
        <v>364</v>
      </c>
      <c r="I6" s="43" t="s">
        <v>365</v>
      </c>
      <c r="J6" s="43"/>
    </row>
    <row r="7" ht="30" customHeight="1">
      <c r="A7" s="43"/>
      <c r="B7" s="43"/>
      <c r="C7" s="43"/>
      <c r="D7" s="43"/>
      <c r="E7" s="43"/>
      <c r="F7" s="43" t="s">
        <v>366</v>
      </c>
      <c r="G7" s="43" t="s">
        <v>367</v>
      </c>
      <c r="H7" s="43"/>
      <c r="I7" s="43" t="s">
        <v>81</v>
      </c>
      <c r="J7" s="43" t="s">
        <v>368</v>
      </c>
    </row>
    <row r="8" ht="20" customHeight="1">
      <c r="A8" s="43" t="s">
        <v>17</v>
      </c>
      <c r="B8" s="43" t="s">
        <v>19</v>
      </c>
      <c r="C8" s="43" t="s">
        <v>22</v>
      </c>
      <c r="D8" s="43" t="s">
        <v>24</v>
      </c>
      <c r="E8" s="43" t="s">
        <v>27</v>
      </c>
      <c r="F8" s="43" t="s">
        <v>30</v>
      </c>
      <c r="G8" s="43" t="s">
        <v>32</v>
      </c>
      <c r="H8" s="43" t="s">
        <v>35</v>
      </c>
      <c r="I8" s="43" t="s">
        <v>38</v>
      </c>
      <c r="J8" s="43" t="s">
        <v>41</v>
      </c>
    </row>
    <row r="9" ht="30" customHeight="1">
      <c r="A9" s="21" t="s">
        <v>369</v>
      </c>
      <c r="B9" s="22" t="s">
        <v>85</v>
      </c>
      <c r="C9" s="20">
        <f>D9+E9+H9+I9</f>
      </c>
      <c r="D9" s="20">
        <v>0</v>
      </c>
      <c r="E9" s="20">
        <f>F9+G9</f>
      </c>
      <c r="F9" s="20">
        <v>0</v>
      </c>
      <c r="G9" s="20">
        <v>0</v>
      </c>
      <c r="H9" s="20">
        <v>0</v>
      </c>
      <c r="I9" s="20">
        <v>0</v>
      </c>
      <c r="J9" s="20">
        <v>0</v>
      </c>
    </row>
    <row r="10" ht="30" customHeight="1">
      <c r="A10" s="44" t="s">
        <v>370</v>
      </c>
      <c r="B10" s="43" t="s">
        <v>238</v>
      </c>
      <c r="C10" s="37">
        <f>D10+E10+H10+I10</f>
      </c>
      <c r="D10" s="37">
        <v>0</v>
      </c>
      <c r="E10" s="37">
        <f>F10+G10</f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</row>
    <row r="11" ht="30" customHeight="1">
      <c r="A11" s="44" t="s">
        <v>371</v>
      </c>
      <c r="B11" s="43" t="s">
        <v>372</v>
      </c>
      <c r="C11" s="37">
        <f>D11+E11+H11+I11</f>
      </c>
      <c r="D11" s="37">
        <v>0</v>
      </c>
      <c r="E11" s="37">
        <f>F11+G11</f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</row>
    <row r="12" ht="30" customHeight="1">
      <c r="A12" s="44" t="s">
        <v>373</v>
      </c>
      <c r="B12" s="43" t="s">
        <v>374</v>
      </c>
      <c r="C12" s="37">
        <f>D12+E12+H12+I12</f>
      </c>
      <c r="D12" s="37">
        <v>0</v>
      </c>
      <c r="E12" s="37">
        <f>F12+G12</f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</row>
    <row r="13" ht="30" customHeight="1">
      <c r="A13" s="21" t="s">
        <v>375</v>
      </c>
      <c r="B13" s="22" t="s">
        <v>94</v>
      </c>
      <c r="C13" s="20">
        <f>D13+E13+H13+I13</f>
      </c>
      <c r="D13" s="20">
        <v>3</v>
      </c>
      <c r="E13" s="20">
        <f>F13+G13</f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</row>
    <row r="14" ht="30" customHeight="1">
      <c r="A14" s="44" t="s">
        <v>370</v>
      </c>
      <c r="B14" s="43" t="s">
        <v>241</v>
      </c>
      <c r="C14" s="37">
        <f>D14+E14+H14+I14</f>
      </c>
      <c r="D14" s="37">
        <v>3</v>
      </c>
      <c r="E14" s="37">
        <f>F14+G14</f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</row>
    <row r="15" ht="30" customHeight="1">
      <c r="A15" s="44" t="s">
        <v>371</v>
      </c>
      <c r="B15" s="43" t="s">
        <v>376</v>
      </c>
      <c r="C15" s="37">
        <f>D15+E15+H15+I15</f>
      </c>
      <c r="D15" s="37">
        <v>3</v>
      </c>
      <c r="E15" s="37">
        <f>F15+G15</f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</row>
    <row r="16" ht="30" customHeight="1">
      <c r="A16" s="44" t="s">
        <v>373</v>
      </c>
      <c r="B16" s="43" t="s">
        <v>377</v>
      </c>
      <c r="C16" s="37">
        <f>D16+E16+H16+I16</f>
      </c>
      <c r="D16" s="37">
        <v>0</v>
      </c>
      <c r="E16" s="37">
        <f>F16+G16</f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</row>
    <row r="17" ht="30" customHeight="1">
      <c r="A17" s="21" t="s">
        <v>378</v>
      </c>
      <c r="B17" s="22" t="s">
        <v>155</v>
      </c>
      <c r="C17" s="20">
        <f>D17+E17+H17+I17</f>
      </c>
      <c r="D17" s="20">
        <v>0</v>
      </c>
      <c r="E17" s="20">
        <f>F17+G17</f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</row>
    <row r="18" ht="30" customHeight="1">
      <c r="A18" s="44" t="s">
        <v>370</v>
      </c>
      <c r="B18" s="43" t="s">
        <v>157</v>
      </c>
      <c r="C18" s="37">
        <f>D18+E18+H18+I18</f>
      </c>
      <c r="D18" s="37">
        <v>0</v>
      </c>
      <c r="E18" s="37">
        <f>F18+G18</f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</row>
    <row r="19" ht="30" customHeight="1">
      <c r="A19" s="44" t="s">
        <v>371</v>
      </c>
      <c r="B19" s="43" t="s">
        <v>379</v>
      </c>
      <c r="C19" s="37">
        <f>D19+E19+H19+I19</f>
      </c>
      <c r="D19" s="37">
        <v>0</v>
      </c>
      <c r="E19" s="37">
        <f>F19+G19</f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</row>
    <row r="20" ht="30" customHeight="1">
      <c r="A20" s="44" t="s">
        <v>373</v>
      </c>
      <c r="B20" s="43" t="s">
        <v>159</v>
      </c>
      <c r="C20" s="37">
        <f>D20+E20+H20+I20</f>
      </c>
      <c r="D20" s="37">
        <v>0</v>
      </c>
      <c r="E20" s="37">
        <f>F20+G20</f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</row>
    <row r="21" ht="30" customHeight="1">
      <c r="A21" s="21" t="s">
        <v>380</v>
      </c>
      <c r="B21" s="22" t="s">
        <v>171</v>
      </c>
      <c r="C21" s="20">
        <f>D21+E21+H21+I21</f>
      </c>
      <c r="D21" s="20">
        <v>0</v>
      </c>
      <c r="E21" s="20">
        <f>F21+G21</f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ht="30" customHeight="1">
      <c r="A22" s="44" t="s">
        <v>370</v>
      </c>
      <c r="B22" s="43" t="s">
        <v>173</v>
      </c>
      <c r="C22" s="37">
        <f>D22+E22+H22+I22</f>
      </c>
      <c r="D22" s="37">
        <v>0</v>
      </c>
      <c r="E22" s="37">
        <f>F22+G22</f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</row>
    <row r="23" ht="30" customHeight="1">
      <c r="A23" s="44" t="s">
        <v>371</v>
      </c>
      <c r="B23" s="43" t="s">
        <v>381</v>
      </c>
      <c r="C23" s="37">
        <f>D23+E23+H23+I23</f>
      </c>
      <c r="D23" s="37">
        <v>0</v>
      </c>
      <c r="E23" s="37">
        <f>F23+G23</f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</row>
    <row r="24" ht="30" customHeight="1">
      <c r="A24" s="44" t="s">
        <v>373</v>
      </c>
      <c r="B24" s="43" t="s">
        <v>382</v>
      </c>
      <c r="C24" s="37">
        <f>D24+E24+H24+I24</f>
      </c>
      <c r="D24" s="37">
        <v>0</v>
      </c>
      <c r="E24" s="37">
        <f>F24+G24</f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</row>
    <row r="25" ht="20" customHeight="1">
      <c r="A25" s="18" t="s">
        <v>100</v>
      </c>
      <c r="B25" s="22" t="s">
        <v>101</v>
      </c>
      <c r="C25" s="20">
        <f>VLOOKUP("1000",$B:$Z,2,0) + VLOOKUP("2000",$B:$Z,2,0) + VLOOKUP("3000",$B:$Z,2,0) + VLOOKUP("4000",$B:$Z,2,0)</f>
      </c>
      <c r="D25" s="20">
        <f>VLOOKUP("1000",$B:$Z,3,0) + VLOOKUP("2000",$B:$Z,3,0) + VLOOKUP("3000",$B:$Z,3,0) + VLOOKUP("4000",$B:$Z,3,0)</f>
      </c>
      <c r="E25" s="20">
        <f>VLOOKUP("1000",$B:$Z,4,0) + VLOOKUP("2000",$B:$Z,4,0) + VLOOKUP("3000",$B:$Z,4,0) + VLOOKUP("4000",$B:$Z,4,0)</f>
      </c>
      <c r="F25" s="20">
        <f>VLOOKUP("1000",$B:$Z,5,0) + VLOOKUP("2000",$B:$Z,5,0) + VLOOKUP("3000",$B:$Z,5,0) + VLOOKUP("4000",$B:$Z,5,0)</f>
      </c>
      <c r="G25" s="20">
        <f>VLOOKUP("1000",$B:$Z,6,0) + VLOOKUP("2000",$B:$Z,6,0) + VLOOKUP("3000",$B:$Z,6,0) + VLOOKUP("4000",$B:$Z,6,0)</f>
      </c>
      <c r="H25" s="20">
        <f>VLOOKUP("1000",$B:$Z,7,0) + VLOOKUP("2000",$B:$Z,7,0) + VLOOKUP("3000",$B:$Z,7,0) + VLOOKUP("4000",$B:$Z,7,0)</f>
      </c>
      <c r="I25" s="20">
        <f>VLOOKUP("1000",$B:$Z,8,0) + VLOOKUP("2000",$B:$Z,8,0) + VLOOKUP("3000",$B:$Z,8,0) + VLOOKUP("4000",$B:$Z,8,0)</f>
      </c>
      <c r="J25" s="20">
        <f>VLOOKUP("1000",$B:$Z,9,0) + VLOOKUP("2000",$B:$Z,9,0) + VLOOKUP("3000",$B:$Z,9,0) + VLOOKUP("4000",$B:$Z,9,0)</f>
      </c>
    </row>
  </sheetData>
  <sheetProtection password="" sheet="1" objects="1" scenarios="1"/>
  <mergeCells>
    <mergeCell ref="A1:J1"/>
    <mergeCell ref="A2:J2"/>
    <mergeCell ref="A3:A7"/>
    <mergeCell ref="B3:B7"/>
    <mergeCell ref="C3:J3"/>
    <mergeCell ref="C4:C7"/>
    <mergeCell ref="D4:J4"/>
    <mergeCell ref="D5:D7"/>
    <mergeCell ref="E5:G5"/>
    <mergeCell ref="H5:J5"/>
    <mergeCell ref="E6:E7"/>
    <mergeCell ref="F6:G6"/>
    <mergeCell ref="H6:H7"/>
    <mergeCell ref="I6:J6"/>
  </mergeCells>
  <phoneticPr fontId="0" type="noConversion"/>
  <pageMargins left="0.4" right="0.4" top="0.4" bottom="0.4" header="0.1" footer="0.1"/>
  <pageSetup paperSize="9" fitToHeight="0" orientation="landscape" verticalDpi="0" r:id="rId18"/>
  <headerFooter>
    <oddHeader>&amp;R&amp;R&amp;"Verdana,����������" &amp;12 &amp;K00-00922360.ELN.220488</oddHeader>
    <oddFooter>&amp;L&amp;L&amp;"Verdana,����������"&amp;K000000&amp;L&amp;"Verdana,����������"&amp;K00-014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4" width="24.83" customWidth="1"/>
  </cols>
  <sheetData>
    <row r="1" ht="30" customHeight="1">
      <c r="A1" s="43" t="s">
        <v>359</v>
      </c>
      <c r="B1" s="43" t="s">
        <v>75</v>
      </c>
      <c r="C1" s="43" t="s">
        <v>383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ht="30" customHeight="1">
      <c r="A2" s="43"/>
      <c r="B2" s="43"/>
      <c r="C2" s="43" t="s">
        <v>384</v>
      </c>
      <c r="D2" s="43"/>
      <c r="E2" s="43" t="s">
        <v>385</v>
      </c>
      <c r="F2" s="43"/>
      <c r="G2" s="43" t="s">
        <v>386</v>
      </c>
      <c r="H2" s="43"/>
      <c r="I2" s="43" t="s">
        <v>387</v>
      </c>
      <c r="J2" s="43"/>
      <c r="K2" s="43" t="s">
        <v>388</v>
      </c>
      <c r="L2" s="43"/>
      <c r="M2" s="43" t="s">
        <v>389</v>
      </c>
      <c r="N2" s="43"/>
    </row>
    <row r="3" ht="30" customHeight="1">
      <c r="A3" s="43"/>
      <c r="B3" s="43"/>
      <c r="C3" s="43" t="s">
        <v>390</v>
      </c>
      <c r="D3" s="43" t="s">
        <v>391</v>
      </c>
      <c r="E3" s="43" t="s">
        <v>390</v>
      </c>
      <c r="F3" s="43" t="s">
        <v>391</v>
      </c>
      <c r="G3" s="43" t="s">
        <v>390</v>
      </c>
      <c r="H3" s="43" t="s">
        <v>391</v>
      </c>
      <c r="I3" s="43" t="s">
        <v>390</v>
      </c>
      <c r="J3" s="43" t="s">
        <v>391</v>
      </c>
      <c r="K3" s="43" t="s">
        <v>390</v>
      </c>
      <c r="L3" s="43" t="s">
        <v>391</v>
      </c>
      <c r="M3" s="43" t="s">
        <v>390</v>
      </c>
      <c r="N3" s="43" t="s">
        <v>391</v>
      </c>
    </row>
    <row r="4" ht="20" customHeight="1">
      <c r="A4" s="43" t="s">
        <v>17</v>
      </c>
      <c r="B4" s="43" t="s">
        <v>19</v>
      </c>
      <c r="C4" s="43" t="s">
        <v>43</v>
      </c>
      <c r="D4" s="43" t="s">
        <v>45</v>
      </c>
      <c r="E4" s="43" t="s">
        <v>47</v>
      </c>
      <c r="F4" s="43" t="s">
        <v>50</v>
      </c>
      <c r="G4" s="43" t="s">
        <v>53</v>
      </c>
      <c r="H4" s="43" t="s">
        <v>56</v>
      </c>
      <c r="I4" s="43" t="s">
        <v>57</v>
      </c>
      <c r="J4" s="43" t="s">
        <v>325</v>
      </c>
      <c r="K4" s="43" t="s">
        <v>326</v>
      </c>
      <c r="L4" s="43" t="s">
        <v>327</v>
      </c>
      <c r="M4" s="43" t="s">
        <v>328</v>
      </c>
      <c r="N4" s="43" t="s">
        <v>329</v>
      </c>
    </row>
    <row r="5" ht="30" customHeight="1">
      <c r="A5" s="21" t="s">
        <v>369</v>
      </c>
      <c r="B5" s="22" t="s">
        <v>85</v>
      </c>
      <c r="C5" s="20">
        <f>C6+C8</f>
      </c>
      <c r="D5" s="20">
        <f>D6+D8</f>
      </c>
      <c r="E5" s="20">
        <f>E6+E8</f>
      </c>
      <c r="F5" s="20">
        <f>F6+F8</f>
      </c>
      <c r="G5" s="20">
        <f>G6+G8</f>
      </c>
      <c r="H5" s="20">
        <f>H6+H8</f>
      </c>
      <c r="I5" s="20">
        <f>I6+I8</f>
      </c>
      <c r="J5" s="20">
        <f>J6+J8</f>
      </c>
      <c r="K5" s="20">
        <f>K6+K8</f>
      </c>
      <c r="L5" s="20">
        <f>L6+L8</f>
      </c>
      <c r="M5" s="20">
        <f>M6+M8</f>
      </c>
      <c r="N5" s="20">
        <f>N6+N8</f>
      </c>
    </row>
    <row r="6" ht="30" customHeight="1">
      <c r="A6" s="44" t="s">
        <v>370</v>
      </c>
      <c r="B6" s="43" t="s">
        <v>238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</row>
    <row r="7" ht="30" customHeight="1">
      <c r="A7" s="44" t="s">
        <v>371</v>
      </c>
      <c r="B7" s="43" t="s">
        <v>372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</row>
    <row r="8" ht="30" customHeight="1">
      <c r="A8" s="44" t="s">
        <v>373</v>
      </c>
      <c r="B8" s="43" t="s">
        <v>374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</row>
    <row r="9" ht="30" customHeight="1">
      <c r="A9" s="21" t="s">
        <v>375</v>
      </c>
      <c r="B9" s="22" t="s">
        <v>94</v>
      </c>
      <c r="C9" s="20">
        <f>C10+C12</f>
      </c>
      <c r="D9" s="20">
        <f>D10+D12</f>
      </c>
      <c r="E9" s="20">
        <f>E10+E12</f>
      </c>
      <c r="F9" s="20">
        <f>F10+F12</f>
      </c>
      <c r="G9" s="20">
        <f>G10+G12</f>
      </c>
      <c r="H9" s="20">
        <f>H10+H12</f>
      </c>
      <c r="I9" s="20">
        <f>I10+I12</f>
      </c>
      <c r="J9" s="20">
        <f>J10+J12</f>
      </c>
      <c r="K9" s="20">
        <f>K10+K12</f>
      </c>
      <c r="L9" s="20">
        <f>L10+L12</f>
      </c>
      <c r="M9" s="20">
        <f>M10+M12</f>
      </c>
      <c r="N9" s="20">
        <f>N10+N12</f>
      </c>
    </row>
    <row r="10" ht="30" customHeight="1">
      <c r="A10" s="44" t="s">
        <v>370</v>
      </c>
      <c r="B10" s="43" t="s">
        <v>241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</row>
    <row r="11" ht="30" customHeight="1">
      <c r="A11" s="44" t="s">
        <v>371</v>
      </c>
      <c r="B11" s="43" t="s">
        <v>376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</row>
    <row r="12" ht="30" customHeight="1">
      <c r="A12" s="44" t="s">
        <v>373</v>
      </c>
      <c r="B12" s="43" t="s">
        <v>377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</row>
    <row r="13" ht="30" customHeight="1">
      <c r="A13" s="21" t="s">
        <v>378</v>
      </c>
      <c r="B13" s="22" t="s">
        <v>155</v>
      </c>
      <c r="C13" s="20">
        <f>C14+C16</f>
      </c>
      <c r="D13" s="20">
        <f>D14+D16</f>
      </c>
      <c r="E13" s="20">
        <f>E14+E16</f>
      </c>
      <c r="F13" s="20">
        <f>F14+F16</f>
      </c>
      <c r="G13" s="20">
        <f>G14+G16</f>
      </c>
      <c r="H13" s="20">
        <f>H14+H16</f>
      </c>
      <c r="I13" s="20">
        <f>I14+I16</f>
      </c>
      <c r="J13" s="20">
        <f>J14+J16</f>
      </c>
      <c r="K13" s="20">
        <f>K14+K16</f>
      </c>
      <c r="L13" s="20">
        <f>L14+L16</f>
      </c>
      <c r="M13" s="20">
        <f>M14+M16</f>
      </c>
      <c r="N13" s="20">
        <f>N14+N16</f>
      </c>
    </row>
    <row r="14" ht="30" customHeight="1">
      <c r="A14" s="44" t="s">
        <v>370</v>
      </c>
      <c r="B14" s="43" t="s">
        <v>157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</row>
    <row r="15" ht="30" customHeight="1">
      <c r="A15" s="44" t="s">
        <v>371</v>
      </c>
      <c r="B15" s="43" t="s">
        <v>379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</row>
    <row r="16" ht="30" customHeight="1">
      <c r="A16" s="44" t="s">
        <v>373</v>
      </c>
      <c r="B16" s="43" t="s">
        <v>159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</row>
    <row r="17" ht="30" customHeight="1">
      <c r="A17" s="21" t="s">
        <v>380</v>
      </c>
      <c r="B17" s="22" t="s">
        <v>171</v>
      </c>
      <c r="C17" s="20">
        <f>C18+C20</f>
      </c>
      <c r="D17" s="20">
        <f>D18+D20</f>
      </c>
      <c r="E17" s="20">
        <f>E18+E20</f>
      </c>
      <c r="F17" s="20">
        <f>F18+F20</f>
      </c>
      <c r="G17" s="20">
        <f>G18+G20</f>
      </c>
      <c r="H17" s="20">
        <f>H18+H20</f>
      </c>
      <c r="I17" s="20">
        <f>I18+I20</f>
      </c>
      <c r="J17" s="20">
        <f>J18+J20</f>
      </c>
      <c r="K17" s="20">
        <f>K18+K20</f>
      </c>
      <c r="L17" s="20">
        <f>L18+L20</f>
      </c>
      <c r="M17" s="20">
        <f>M18+M20</f>
      </c>
      <c r="N17" s="20">
        <f>N18+N20</f>
      </c>
    </row>
    <row r="18" ht="30" customHeight="1">
      <c r="A18" s="44" t="s">
        <v>370</v>
      </c>
      <c r="B18" s="43" t="s">
        <v>173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</row>
    <row r="19" ht="30" customHeight="1">
      <c r="A19" s="44" t="s">
        <v>371</v>
      </c>
      <c r="B19" s="43" t="s">
        <v>381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</row>
    <row r="20" ht="30" customHeight="1">
      <c r="A20" s="44" t="s">
        <v>373</v>
      </c>
      <c r="B20" s="43" t="s">
        <v>382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</row>
    <row r="21" ht="20" customHeight="1">
      <c r="A21" s="18" t="s">
        <v>100</v>
      </c>
      <c r="B21" s="22" t="s">
        <v>101</v>
      </c>
      <c r="C21" s="20">
        <f>VLOOKUP("1000",$B:$Z,2,0) + VLOOKUP("2000",$B:$Z,2,0) + VLOOKUP("3000",$B:$Z,2,0) + VLOOKUP("4000",$B:$Z,2,0)</f>
      </c>
      <c r="D21" s="20">
        <f>VLOOKUP("1000",$B:$Z,3,0) + VLOOKUP("2000",$B:$Z,3,0) + VLOOKUP("3000",$B:$Z,3,0) + VLOOKUP("4000",$B:$Z,3,0)</f>
      </c>
      <c r="E21" s="20">
        <f>VLOOKUP("1000",$B:$Z,4,0) + VLOOKUP("2000",$B:$Z,4,0) + VLOOKUP("3000",$B:$Z,4,0) + VLOOKUP("4000",$B:$Z,4,0)</f>
      </c>
      <c r="F21" s="20">
        <f>VLOOKUP("1000",$B:$Z,5,0) + VLOOKUP("2000",$B:$Z,5,0) + VLOOKUP("3000",$B:$Z,5,0) + VLOOKUP("4000",$B:$Z,5,0)</f>
      </c>
      <c r="G21" s="20">
        <f>VLOOKUP("1000",$B:$Z,6,0) + VLOOKUP("2000",$B:$Z,6,0) + VLOOKUP("3000",$B:$Z,6,0) + VLOOKUP("4000",$B:$Z,6,0)</f>
      </c>
      <c r="H21" s="20">
        <f>VLOOKUP("1000",$B:$Z,7,0) + VLOOKUP("2000",$B:$Z,7,0) + VLOOKUP("3000",$B:$Z,7,0) + VLOOKUP("4000",$B:$Z,7,0)</f>
      </c>
      <c r="I21" s="20">
        <f>VLOOKUP("1000",$B:$Z,8,0) + VLOOKUP("2000",$B:$Z,8,0) + VLOOKUP("3000",$B:$Z,8,0) + VLOOKUP("4000",$B:$Z,8,0)</f>
      </c>
      <c r="J21" s="20">
        <f>VLOOKUP("1000",$B:$Z,9,0) + VLOOKUP("2000",$B:$Z,9,0) + VLOOKUP("3000",$B:$Z,9,0) + VLOOKUP("4000",$B:$Z,9,0)</f>
      </c>
      <c r="K21" s="20">
        <f>VLOOKUP("1000",$B:$Z,10,0) + VLOOKUP("2000",$B:$Z,10,0) + VLOOKUP("3000",$B:$Z,10,0) + VLOOKUP("4000",$B:$Z,10,0)</f>
      </c>
      <c r="L21" s="20">
        <f>VLOOKUP("1000",$B:$Z,11,0) + VLOOKUP("2000",$B:$Z,11,0) + VLOOKUP("3000",$B:$Z,11,0) + VLOOKUP("4000",$B:$Z,11,0)</f>
      </c>
      <c r="M21" s="20">
        <f>VLOOKUP("1000",$B:$Z,12,0) + VLOOKUP("2000",$B:$Z,12,0) + VLOOKUP("3000",$B:$Z,12,0) + VLOOKUP("4000",$B:$Z,12,0)</f>
      </c>
      <c r="N21" s="20">
        <f>VLOOKUP("1000",$B:$Z,13,0) + VLOOKUP("2000",$B:$Z,13,0) + VLOOKUP("3000",$B:$Z,13,0) + VLOOKUP("4000",$B:$Z,13,0)</f>
      </c>
    </row>
  </sheetData>
  <sheetProtection password="" sheet="1" objects="1" scenarios="1"/>
  <mergeCells>
    <mergeCell ref="A1:A3"/>
    <mergeCell ref="B1:B3"/>
    <mergeCell ref="C1:N1"/>
    <mergeCell ref="C2:D2"/>
    <mergeCell ref="E2:F2"/>
    <mergeCell ref="G2:H2"/>
    <mergeCell ref="I2:J2"/>
    <mergeCell ref="K2:L2"/>
    <mergeCell ref="M2:N2"/>
  </mergeCells>
  <phoneticPr fontId="0" type="noConversion"/>
  <pageMargins left="0.4" right="0.4" top="0.4" bottom="0.4" header="0.1" footer="0.1"/>
  <pageSetup paperSize="9" fitToHeight="0" orientation="landscape" verticalDpi="0" r:id="rId19"/>
  <headerFooter>
    <oddHeader>&amp;R&amp;R&amp;"Verdana,����������" &amp;12 &amp;K00-00922360.ELN.220488</oddHeader>
    <oddFooter>&amp;L&amp;L&amp;"Verdana,����������"&amp;K000000&amp;L&amp;"Verdana,����������"&amp;K00-014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30.56" customWidth="1"/>
    <col min="2" max="7" width="22.92" customWidth="1"/>
    <col min="8" max="8" width="19.10" customWidth="1"/>
    <col min="9" max="9" width="34.38" customWidth="1"/>
  </cols>
  <sheetData>
    <row r="1" ht="25" customHeight="1">
      <c r="A1" s="1" t="s">
        <v>72</v>
      </c>
      <c r="B1" s="1"/>
      <c r="C1" s="1"/>
      <c r="D1" s="1"/>
      <c r="E1" s="1"/>
      <c r="F1" s="1"/>
      <c r="G1" s="1"/>
      <c r="H1" s="1"/>
      <c r="I1" s="1"/>
    </row>
    <row r="2" ht="25" customHeight="1">
      <c r="A2" s="1" t="s">
        <v>73</v>
      </c>
      <c r="B2" s="1"/>
      <c r="C2" s="1"/>
      <c r="D2" s="1"/>
      <c r="E2" s="1"/>
      <c r="F2" s="1"/>
      <c r="G2" s="1"/>
      <c r="H2" s="1"/>
      <c r="I2" s="1"/>
    </row>
    <row r="3" ht="30" customHeight="1">
      <c r="A3" s="31" t="s">
        <v>74</v>
      </c>
      <c r="B3" s="31" t="s">
        <v>36</v>
      </c>
      <c r="C3" s="31" t="s">
        <v>75</v>
      </c>
      <c r="D3" s="31" t="s">
        <v>76</v>
      </c>
      <c r="E3" s="31" t="s">
        <v>77</v>
      </c>
      <c r="F3" s="31"/>
      <c r="G3" s="31"/>
      <c r="H3" s="31" t="s">
        <v>78</v>
      </c>
      <c r="I3" s="31" t="s">
        <v>79</v>
      </c>
    </row>
    <row r="4" ht="20" customHeight="1">
      <c r="A4" s="31"/>
      <c r="B4" s="31"/>
      <c r="C4" s="31"/>
      <c r="D4" s="31"/>
      <c r="E4" s="31" t="s">
        <v>80</v>
      </c>
      <c r="F4" s="31"/>
      <c r="G4" s="31" t="s">
        <v>81</v>
      </c>
      <c r="H4" s="31"/>
      <c r="I4" s="31"/>
    </row>
    <row r="5" ht="20" customHeight="1">
      <c r="A5" s="31"/>
      <c r="B5" s="31"/>
      <c r="C5" s="31"/>
      <c r="D5" s="31"/>
      <c r="E5" s="31" t="s">
        <v>82</v>
      </c>
      <c r="F5" s="31" t="s">
        <v>83</v>
      </c>
      <c r="G5" s="31"/>
      <c r="H5" s="31"/>
      <c r="I5" s="31"/>
    </row>
    <row r="6" ht="15" customHeight="1">
      <c r="A6" s="31" t="s">
        <v>17</v>
      </c>
      <c r="B6" s="31" t="s">
        <v>19</v>
      </c>
      <c r="C6" s="31" t="s">
        <v>22</v>
      </c>
      <c r="D6" s="31" t="s">
        <v>24</v>
      </c>
      <c r="E6" s="31" t="s">
        <v>27</v>
      </c>
      <c r="F6" s="31" t="s">
        <v>30</v>
      </c>
      <c r="G6" s="31" t="s">
        <v>32</v>
      </c>
      <c r="H6" s="31" t="s">
        <v>35</v>
      </c>
      <c r="I6" s="31" t="s">
        <v>38</v>
      </c>
    </row>
    <row r="7" ht="45" customHeight="1">
      <c r="A7" s="33" t="s">
        <v>84</v>
      </c>
      <c r="B7" s="31"/>
      <c r="C7" s="31" t="s">
        <v>85</v>
      </c>
      <c r="D7" s="37">
        <v>4</v>
      </c>
      <c r="E7" s="31" t="s">
        <v>86</v>
      </c>
      <c r="F7" s="31" t="s">
        <v>87</v>
      </c>
      <c r="G7" s="37">
        <v>3</v>
      </c>
      <c r="H7" s="37">
        <v>-1</v>
      </c>
      <c r="I7" s="31"/>
    </row>
    <row r="8" ht="45" customHeight="1">
      <c r="A8" s="33" t="s">
        <v>84</v>
      </c>
      <c r="B8" s="31"/>
      <c r="C8" s="31" t="s">
        <v>88</v>
      </c>
      <c r="D8" s="37">
        <v>64</v>
      </c>
      <c r="E8" s="31" t="s">
        <v>86</v>
      </c>
      <c r="F8" s="31" t="s">
        <v>87</v>
      </c>
      <c r="G8" s="37">
        <v>64</v>
      </c>
      <c r="H8" s="37">
        <v>0</v>
      </c>
      <c r="I8" s="31"/>
    </row>
    <row r="9" ht="45" customHeight="1">
      <c r="A9" s="33" t="s">
        <v>89</v>
      </c>
      <c r="B9" s="31"/>
      <c r="C9" s="31" t="s">
        <v>90</v>
      </c>
      <c r="D9" s="37">
        <v>22</v>
      </c>
      <c r="E9" s="31" t="s">
        <v>86</v>
      </c>
      <c r="F9" s="31" t="s">
        <v>87</v>
      </c>
      <c r="G9" s="37">
        <v>24</v>
      </c>
      <c r="H9" s="37">
        <v>2</v>
      </c>
      <c r="I9" s="31"/>
    </row>
    <row r="10" ht="45" customHeight="1">
      <c r="A10" s="33" t="s">
        <v>91</v>
      </c>
      <c r="B10" s="31"/>
      <c r="C10" s="31" t="s">
        <v>92</v>
      </c>
      <c r="D10" s="37">
        <v>205</v>
      </c>
      <c r="E10" s="31" t="s">
        <v>86</v>
      </c>
      <c r="F10" s="31" t="s">
        <v>87</v>
      </c>
      <c r="G10" s="37">
        <v>205</v>
      </c>
      <c r="H10" s="37">
        <v>0</v>
      </c>
      <c r="I10" s="31"/>
    </row>
    <row r="11" ht="45" customHeight="1">
      <c r="A11" s="33" t="s">
        <v>93</v>
      </c>
      <c r="B11" s="31"/>
      <c r="C11" s="31" t="s">
        <v>94</v>
      </c>
      <c r="D11" s="37">
        <v>139</v>
      </c>
      <c r="E11" s="31" t="s">
        <v>86</v>
      </c>
      <c r="F11" s="31" t="s">
        <v>87</v>
      </c>
      <c r="G11" s="37">
        <v>137</v>
      </c>
      <c r="H11" s="37">
        <v>-2</v>
      </c>
      <c r="I11" s="31"/>
    </row>
    <row r="12" ht="45" customHeight="1">
      <c r="A12" s="33" t="s">
        <v>93</v>
      </c>
      <c r="B12" s="31"/>
      <c r="C12" s="31" t="s">
        <v>95</v>
      </c>
      <c r="D12" s="37">
        <v>44</v>
      </c>
      <c r="E12" s="31" t="s">
        <v>86</v>
      </c>
      <c r="F12" s="31" t="s">
        <v>87</v>
      </c>
      <c r="G12" s="37">
        <v>44</v>
      </c>
      <c r="H12" s="37">
        <v>0</v>
      </c>
      <c r="I12" s="31"/>
    </row>
    <row r="13" ht="45" customHeight="1">
      <c r="A13" s="33" t="s">
        <v>96</v>
      </c>
      <c r="B13" s="31"/>
      <c r="C13" s="31" t="s">
        <v>97</v>
      </c>
      <c r="D13" s="37">
        <v>7004</v>
      </c>
      <c r="E13" s="31" t="s">
        <v>98</v>
      </c>
      <c r="F13" s="31" t="s">
        <v>99</v>
      </c>
      <c r="G13" s="37">
        <v>6806</v>
      </c>
      <c r="H13" s="37">
        <v>-198</v>
      </c>
      <c r="I13" s="31"/>
    </row>
    <row r="14" ht="25" customHeight="1">
      <c r="A14" s="22"/>
      <c r="B14" s="22" t="s">
        <v>100</v>
      </c>
      <c r="C14" s="22" t="s">
        <v>101</v>
      </c>
      <c r="D14" s="37">
        <f>SUM(D7:D13)</f>
      </c>
      <c r="E14" s="22" t="s">
        <v>102</v>
      </c>
      <c r="F14" s="22" t="s">
        <v>102</v>
      </c>
      <c r="G14" s="37">
        <f>SUM(G7:G13)</f>
      </c>
      <c r="H14" s="37">
        <f>SUM(H7:H13)</f>
      </c>
      <c r="I14" s="22" t="s">
        <v>102</v>
      </c>
    </row>
  </sheetData>
  <sheetProtection password="8613" sheet="1" objects="1" scenarios="1"/>
  <mergeCells>
    <mergeCell ref="A1:I1"/>
    <mergeCell ref="A2:I2"/>
    <mergeCell ref="A3:A5"/>
    <mergeCell ref="B3:B5"/>
    <mergeCell ref="C3:C5"/>
    <mergeCell ref="D3:D5"/>
    <mergeCell ref="E3:G3"/>
    <mergeCell ref="H3:H5"/>
    <mergeCell ref="I3:I5"/>
    <mergeCell ref="E4:F4"/>
    <mergeCell ref="G4:G5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&amp;R&amp;R&amp;"Verdana,����������" &amp;12 &amp;K00-00922360.ELN.220488</oddHeader>
    <oddFooter>&amp;L&amp;L&amp;"Verdana,����������"&amp;K000000&amp;L&amp;"Verdana,����������"&amp;K00-014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3" width="24.83" customWidth="1"/>
  </cols>
  <sheetData>
    <row r="1" ht="30" customHeight="1">
      <c r="A1" s="43" t="s">
        <v>359</v>
      </c>
      <c r="B1" s="43" t="s">
        <v>75</v>
      </c>
      <c r="C1" s="43" t="s">
        <v>392</v>
      </c>
      <c r="D1" s="43"/>
      <c r="E1" s="43"/>
      <c r="F1" s="43"/>
      <c r="G1" s="43"/>
      <c r="H1" s="43"/>
      <c r="I1" s="43"/>
      <c r="J1" s="43"/>
      <c r="K1" s="43"/>
      <c r="L1" s="43"/>
      <c r="M1" s="43"/>
    </row>
    <row r="2" ht="30" customHeight="1">
      <c r="A2" s="43"/>
      <c r="B2" s="43"/>
      <c r="C2" s="43" t="s">
        <v>389</v>
      </c>
      <c r="D2" s="43" t="s">
        <v>393</v>
      </c>
      <c r="E2" s="43" t="s">
        <v>394</v>
      </c>
      <c r="F2" s="43" t="s">
        <v>395</v>
      </c>
      <c r="G2" s="43" t="s">
        <v>396</v>
      </c>
      <c r="H2" s="43" t="s">
        <v>397</v>
      </c>
      <c r="I2" s="43" t="s">
        <v>398</v>
      </c>
      <c r="J2" s="43" t="s">
        <v>399</v>
      </c>
      <c r="K2" s="43" t="s">
        <v>400</v>
      </c>
      <c r="L2" s="43" t="s">
        <v>401</v>
      </c>
      <c r="M2" s="43" t="s">
        <v>384</v>
      </c>
    </row>
    <row r="3" ht="30" customHeight="1">
      <c r="A3" s="43" t="s">
        <v>17</v>
      </c>
      <c r="B3" s="43" t="s">
        <v>19</v>
      </c>
      <c r="C3" s="43" t="s">
        <v>402</v>
      </c>
      <c r="D3" s="43" t="s">
        <v>403</v>
      </c>
      <c r="E3" s="43" t="s">
        <v>404</v>
      </c>
      <c r="F3" s="43" t="s">
        <v>405</v>
      </c>
      <c r="G3" s="43" t="s">
        <v>406</v>
      </c>
      <c r="H3" s="43" t="s">
        <v>407</v>
      </c>
      <c r="I3" s="43" t="s">
        <v>408</v>
      </c>
      <c r="J3" s="43" t="s">
        <v>409</v>
      </c>
      <c r="K3" s="43" t="s">
        <v>410</v>
      </c>
      <c r="L3" s="43" t="s">
        <v>411</v>
      </c>
      <c r="M3" s="43" t="s">
        <v>412</v>
      </c>
    </row>
    <row r="4" ht="30" customHeight="1">
      <c r="A4" s="21" t="s">
        <v>369</v>
      </c>
      <c r="B4" s="22" t="s">
        <v>85</v>
      </c>
      <c r="C4" s="20">
        <f>C5+C7</f>
      </c>
      <c r="D4" s="20">
        <f>D5+D7</f>
      </c>
      <c r="E4" s="20">
        <f>E5+E7</f>
      </c>
      <c r="F4" s="20">
        <f>F5+F7</f>
      </c>
      <c r="G4" s="20">
        <f>G5+G7</f>
      </c>
      <c r="H4" s="20">
        <f>H5+H7</f>
      </c>
      <c r="I4" s="20">
        <f>I5+I7</f>
      </c>
      <c r="J4" s="20">
        <f>J5+J7</f>
      </c>
      <c r="K4" s="20">
        <f>K5+K7</f>
      </c>
      <c r="L4" s="20">
        <f>L5+L7</f>
      </c>
      <c r="M4" s="20">
        <f>M5+M7</f>
      </c>
    </row>
    <row r="5" ht="30" customHeight="1">
      <c r="A5" s="44" t="s">
        <v>370</v>
      </c>
      <c r="B5" s="43" t="s">
        <v>238</v>
      </c>
      <c r="C5" s="37">
        <v>0</v>
      </c>
      <c r="D5" s="37">
        <v>0</v>
      </c>
      <c r="E5" s="37">
        <v>0</v>
      </c>
      <c r="F5" s="37">
        <v>0</v>
      </c>
      <c r="G5" s="37">
        <v>0</v>
      </c>
      <c r="H5" s="37">
        <v>0</v>
      </c>
      <c r="I5" s="37">
        <v>0</v>
      </c>
      <c r="J5" s="37">
        <v>0</v>
      </c>
      <c r="K5" s="37">
        <v>0</v>
      </c>
      <c r="L5" s="37">
        <v>0</v>
      </c>
      <c r="M5" s="37">
        <v>0</v>
      </c>
    </row>
    <row r="6" ht="30" customHeight="1">
      <c r="A6" s="44" t="s">
        <v>371</v>
      </c>
      <c r="B6" s="43" t="s">
        <v>372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</row>
    <row r="7" ht="30" customHeight="1">
      <c r="A7" s="44" t="s">
        <v>373</v>
      </c>
      <c r="B7" s="43" t="s">
        <v>374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</row>
    <row r="8" ht="30" customHeight="1">
      <c r="A8" s="21" t="s">
        <v>375</v>
      </c>
      <c r="B8" s="22" t="s">
        <v>94</v>
      </c>
      <c r="C8" s="20">
        <f>C9+C11</f>
      </c>
      <c r="D8" s="20">
        <f>D9+D11</f>
      </c>
      <c r="E8" s="20">
        <f>E9+E11</f>
      </c>
      <c r="F8" s="20">
        <f>F9+F11</f>
      </c>
      <c r="G8" s="20">
        <f>G9+G11</f>
      </c>
      <c r="H8" s="20">
        <f>H9+H11</f>
      </c>
      <c r="I8" s="20">
        <f>I9+I11</f>
      </c>
      <c r="J8" s="20">
        <f>J9+J11</f>
      </c>
      <c r="K8" s="20">
        <f>K9+K11</f>
      </c>
      <c r="L8" s="20">
        <f>L9+L11</f>
      </c>
      <c r="M8" s="20">
        <f>M9+M11</f>
      </c>
    </row>
    <row r="9" ht="30" customHeight="1">
      <c r="A9" s="44" t="s">
        <v>370</v>
      </c>
      <c r="B9" s="43" t="s">
        <v>241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137881.28</v>
      </c>
    </row>
    <row r="10" ht="30" customHeight="1">
      <c r="A10" s="44" t="s">
        <v>371</v>
      </c>
      <c r="B10" s="43" t="s">
        <v>376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137881.28</v>
      </c>
    </row>
    <row r="11" ht="30" customHeight="1">
      <c r="A11" s="44" t="s">
        <v>373</v>
      </c>
      <c r="B11" s="43" t="s">
        <v>377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</row>
    <row r="12" ht="30" customHeight="1">
      <c r="A12" s="21" t="s">
        <v>378</v>
      </c>
      <c r="B12" s="22" t="s">
        <v>155</v>
      </c>
      <c r="C12" s="20">
        <f>C13+C15</f>
      </c>
      <c r="D12" s="20">
        <f>D13+D15</f>
      </c>
      <c r="E12" s="20">
        <f>E13+E15</f>
      </c>
      <c r="F12" s="20">
        <f>F13+F15</f>
      </c>
      <c r="G12" s="20">
        <f>G13+G15</f>
      </c>
      <c r="H12" s="20">
        <f>H13+H15</f>
      </c>
      <c r="I12" s="20">
        <f>I13+I15</f>
      </c>
      <c r="J12" s="20">
        <f>J13+J15</f>
      </c>
      <c r="K12" s="20">
        <f>K13+K15</f>
      </c>
      <c r="L12" s="20">
        <f>L13+L15</f>
      </c>
      <c r="M12" s="20">
        <f>M13+M15</f>
      </c>
    </row>
    <row r="13" ht="30" customHeight="1">
      <c r="A13" s="44" t="s">
        <v>370</v>
      </c>
      <c r="B13" s="43" t="s">
        <v>157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</row>
    <row r="14" ht="30" customHeight="1">
      <c r="A14" s="44" t="s">
        <v>371</v>
      </c>
      <c r="B14" s="43" t="s">
        <v>379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</row>
    <row r="15" ht="30" customHeight="1">
      <c r="A15" s="44" t="s">
        <v>373</v>
      </c>
      <c r="B15" s="43" t="s">
        <v>159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</row>
    <row r="16" ht="30" customHeight="1">
      <c r="A16" s="21" t="s">
        <v>380</v>
      </c>
      <c r="B16" s="22" t="s">
        <v>171</v>
      </c>
      <c r="C16" s="20">
        <f>C17+C19</f>
      </c>
      <c r="D16" s="20">
        <f>D17+D19</f>
      </c>
      <c r="E16" s="20">
        <f>E17+E19</f>
      </c>
      <c r="F16" s="20">
        <f>F17+F19</f>
      </c>
      <c r="G16" s="20">
        <f>G17+G19</f>
      </c>
      <c r="H16" s="20">
        <f>H17+H19</f>
      </c>
      <c r="I16" s="20">
        <f>I17+I19</f>
      </c>
      <c r="J16" s="20">
        <f>J17+J19</f>
      </c>
      <c r="K16" s="20">
        <f>K17+K19</f>
      </c>
      <c r="L16" s="20">
        <f>L17+L19</f>
      </c>
      <c r="M16" s="20">
        <f>M17+M19</f>
      </c>
    </row>
    <row r="17" ht="30" customHeight="1">
      <c r="A17" s="44" t="s">
        <v>370</v>
      </c>
      <c r="B17" s="43" t="s">
        <v>173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</row>
    <row r="18" ht="30" customHeight="1">
      <c r="A18" s="44" t="s">
        <v>371</v>
      </c>
      <c r="B18" s="43" t="s">
        <v>381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</row>
    <row r="19" ht="30" customHeight="1">
      <c r="A19" s="44" t="s">
        <v>373</v>
      </c>
      <c r="B19" s="43" t="s">
        <v>382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</row>
    <row r="20" ht="20" customHeight="1">
      <c r="A20" s="18" t="s">
        <v>100</v>
      </c>
      <c r="B20" s="22" t="s">
        <v>101</v>
      </c>
      <c r="C20" s="20">
        <f>VLOOKUP("1000",$B:$Z,2,0) + VLOOKUP("2000",$B:$Z,2,0) + VLOOKUP("3000",$B:$Z,2,0) + VLOOKUP("4000",$B:$Z,2,0)</f>
      </c>
      <c r="D20" s="20">
        <f>VLOOKUP("1000",$B:$Z,3,0) + VLOOKUP("2000",$B:$Z,3,0) + VLOOKUP("3000",$B:$Z,3,0) + VLOOKUP("4000",$B:$Z,3,0)</f>
      </c>
      <c r="E20" s="20">
        <f>VLOOKUP("1000",$B:$Z,4,0) + VLOOKUP("2000",$B:$Z,4,0) + VLOOKUP("3000",$B:$Z,4,0) + VLOOKUP("4000",$B:$Z,4,0)</f>
      </c>
      <c r="F20" s="20">
        <f>VLOOKUP("1000",$B:$Z,5,0) + VLOOKUP("2000",$B:$Z,5,0) + VLOOKUP("3000",$B:$Z,5,0) + VLOOKUP("4000",$B:$Z,5,0)</f>
      </c>
      <c r="G20" s="20">
        <f>VLOOKUP("1000",$B:$Z,6,0) + VLOOKUP("2000",$B:$Z,6,0) + VLOOKUP("3000",$B:$Z,6,0) + VLOOKUP("4000",$B:$Z,6,0)</f>
      </c>
      <c r="H20" s="20">
        <f>VLOOKUP("1000",$B:$Z,7,0) + VLOOKUP("2000",$B:$Z,7,0) + VLOOKUP("3000",$B:$Z,7,0) + VLOOKUP("4000",$B:$Z,7,0)</f>
      </c>
      <c r="I20" s="20">
        <f>VLOOKUP("1000",$B:$Z,8,0) + VLOOKUP("2000",$B:$Z,8,0) + VLOOKUP("3000",$B:$Z,8,0) + VLOOKUP("4000",$B:$Z,8,0)</f>
      </c>
      <c r="J20" s="20">
        <f>VLOOKUP("1000",$B:$Z,9,0) + VLOOKUP("2000",$B:$Z,9,0) + VLOOKUP("3000",$B:$Z,9,0) + VLOOKUP("4000",$B:$Z,9,0)</f>
      </c>
      <c r="K20" s="20">
        <f>VLOOKUP("1000",$B:$Z,10,0) + VLOOKUP("2000",$B:$Z,10,0) + VLOOKUP("3000",$B:$Z,10,0) + VLOOKUP("4000",$B:$Z,10,0)</f>
      </c>
      <c r="L20" s="20">
        <f>VLOOKUP("1000",$B:$Z,11,0) + VLOOKUP("2000",$B:$Z,11,0) + VLOOKUP("3000",$B:$Z,11,0) + VLOOKUP("4000",$B:$Z,11,0)</f>
      </c>
      <c r="M20" s="20">
        <f>VLOOKUP("1000",$B:$Z,12,0) + VLOOKUP("2000",$B:$Z,12,0) + VLOOKUP("3000",$B:$Z,12,0) + VLOOKUP("4000",$B:$Z,12,0)</f>
      </c>
    </row>
  </sheetData>
  <sheetProtection password="" sheet="1" objects="1" scenarios="1"/>
  <mergeCells>
    <mergeCell ref="A1:A2"/>
    <mergeCell ref="B1:B2"/>
    <mergeCell ref="C1:M1"/>
  </mergeCells>
  <phoneticPr fontId="0" type="noConversion"/>
  <pageMargins left="0.4" right="0.4" top="0.4" bottom="0.4" header="0.1" footer="0.1"/>
  <pageSetup paperSize="9" fitToHeight="0" orientation="landscape" verticalDpi="0" r:id="rId20"/>
  <headerFooter>
    <oddHeader>&amp;R&amp;R&amp;"Verdana,����������" &amp;12 &amp;K00-00922360.ELN.220488</oddHeader>
    <oddFooter>&amp;L&amp;L&amp;"Verdana,����������"&amp;K000000&amp;L&amp;"Verdana,����������"&amp;K00-014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1" width="24.83" customWidth="1"/>
  </cols>
  <sheetData>
    <row r="1" ht="50" customHeight="1">
      <c r="A1" s="1" t="s">
        <v>413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>
      <c r="A2" s="43" t="s">
        <v>134</v>
      </c>
      <c r="B2" s="43" t="s">
        <v>75</v>
      </c>
      <c r="C2" s="43" t="s">
        <v>414</v>
      </c>
      <c r="D2" s="43" t="s">
        <v>415</v>
      </c>
      <c r="E2" s="43"/>
      <c r="F2" s="43"/>
      <c r="G2" s="43"/>
      <c r="H2" s="43"/>
      <c r="I2" s="43"/>
      <c r="J2" s="43"/>
      <c r="K2" s="43"/>
    </row>
    <row r="3" ht="30" customHeight="1">
      <c r="A3" s="43"/>
      <c r="B3" s="43"/>
      <c r="C3" s="43"/>
      <c r="D3" s="43" t="s">
        <v>186</v>
      </c>
      <c r="E3" s="43"/>
      <c r="F3" s="43"/>
      <c r="G3" s="43"/>
      <c r="H3" s="43"/>
      <c r="I3" s="43"/>
      <c r="J3" s="43"/>
      <c r="K3" s="43"/>
    </row>
    <row r="4" ht="30" customHeight="1">
      <c r="A4" s="43"/>
      <c r="B4" s="43"/>
      <c r="C4" s="43"/>
      <c r="D4" s="43" t="s">
        <v>416</v>
      </c>
      <c r="E4" s="43"/>
      <c r="F4" s="43"/>
      <c r="G4" s="43"/>
      <c r="H4" s="43" t="s">
        <v>417</v>
      </c>
      <c r="I4" s="43" t="s">
        <v>418</v>
      </c>
      <c r="J4" s="43" t="s">
        <v>419</v>
      </c>
      <c r="K4" s="43" t="s">
        <v>420</v>
      </c>
    </row>
    <row r="5" ht="40" customHeight="1">
      <c r="A5" s="43"/>
      <c r="B5" s="43"/>
      <c r="C5" s="43"/>
      <c r="D5" s="43" t="s">
        <v>421</v>
      </c>
      <c r="E5" s="43" t="s">
        <v>422</v>
      </c>
      <c r="F5" s="43" t="s">
        <v>423</v>
      </c>
      <c r="G5" s="43" t="s">
        <v>424</v>
      </c>
      <c r="H5" s="43"/>
      <c r="I5" s="43"/>
      <c r="J5" s="43"/>
      <c r="K5" s="43"/>
    </row>
    <row r="6" ht="30" customHeight="1">
      <c r="A6" s="21" t="s">
        <v>369</v>
      </c>
      <c r="B6" s="22" t="s">
        <v>85</v>
      </c>
      <c r="C6" s="20">
        <f>SUM(D6:K6)</f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</row>
    <row r="7" ht="30" customHeight="1">
      <c r="A7" s="44" t="s">
        <v>370</v>
      </c>
      <c r="B7" s="43" t="s">
        <v>238</v>
      </c>
      <c r="C7" s="37">
        <f>SUM(D7:K7)</f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</row>
    <row r="8" ht="30" customHeight="1">
      <c r="A8" s="44" t="s">
        <v>371</v>
      </c>
      <c r="B8" s="43" t="s">
        <v>372</v>
      </c>
      <c r="C8" s="37">
        <f>SUM(D8:K8)</f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</row>
    <row r="9" ht="30" customHeight="1">
      <c r="A9" s="44" t="s">
        <v>373</v>
      </c>
      <c r="B9" s="43" t="s">
        <v>374</v>
      </c>
      <c r="C9" s="37">
        <f>SUM(D9:K9)</f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</row>
    <row r="10" ht="30" customHeight="1">
      <c r="A10" s="21" t="s">
        <v>375</v>
      </c>
      <c r="B10" s="22" t="s">
        <v>94</v>
      </c>
      <c r="C10" s="20">
        <f>SUM(D10:K10)</f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</row>
    <row r="11" ht="30" customHeight="1">
      <c r="A11" s="44" t="s">
        <v>370</v>
      </c>
      <c r="B11" s="43" t="s">
        <v>241</v>
      </c>
      <c r="C11" s="37">
        <f>SUM(D11:K11)</f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</row>
    <row r="12" ht="30" customHeight="1">
      <c r="A12" s="44" t="s">
        <v>371</v>
      </c>
      <c r="B12" s="43" t="s">
        <v>376</v>
      </c>
      <c r="C12" s="37">
        <f>SUM(D12:K12)</f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</row>
    <row r="13" ht="30" customHeight="1">
      <c r="A13" s="44" t="s">
        <v>373</v>
      </c>
      <c r="B13" s="43" t="s">
        <v>377</v>
      </c>
      <c r="C13" s="37">
        <f>SUM(D13:K13)</f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</row>
    <row r="14" ht="30" customHeight="1">
      <c r="A14" s="21" t="s">
        <v>378</v>
      </c>
      <c r="B14" s="22" t="s">
        <v>155</v>
      </c>
      <c r="C14" s="20">
        <f>SUM(D14:K14)</f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</row>
    <row r="15" ht="30" customHeight="1">
      <c r="A15" s="44" t="s">
        <v>370</v>
      </c>
      <c r="B15" s="43" t="s">
        <v>157</v>
      </c>
      <c r="C15" s="37">
        <f>SUM(D15:K15)</f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</row>
    <row r="16" ht="30" customHeight="1">
      <c r="A16" s="44" t="s">
        <v>371</v>
      </c>
      <c r="B16" s="43" t="s">
        <v>379</v>
      </c>
      <c r="C16" s="37">
        <f>SUM(D16:K16)</f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</row>
    <row r="17" ht="30" customHeight="1">
      <c r="A17" s="44" t="s">
        <v>373</v>
      </c>
      <c r="B17" s="43" t="s">
        <v>159</v>
      </c>
      <c r="C17" s="37">
        <f>SUM(D17:K17)</f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</row>
    <row r="18" ht="30" customHeight="1">
      <c r="A18" s="21" t="s">
        <v>380</v>
      </c>
      <c r="B18" s="22" t="s">
        <v>171</v>
      </c>
      <c r="C18" s="20">
        <f>SUM(D18:K18)</f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ht="30" customHeight="1">
      <c r="A19" s="44" t="s">
        <v>370</v>
      </c>
      <c r="B19" s="43" t="s">
        <v>173</v>
      </c>
      <c r="C19" s="37">
        <f>SUM(D19:K19)</f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</row>
    <row r="20" ht="30" customHeight="1">
      <c r="A20" s="44" t="s">
        <v>371</v>
      </c>
      <c r="B20" s="43" t="s">
        <v>381</v>
      </c>
      <c r="C20" s="37">
        <f>SUM(D20:K20)</f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</row>
    <row r="21" ht="30" customHeight="1">
      <c r="A21" s="44" t="s">
        <v>373</v>
      </c>
      <c r="B21" s="43" t="s">
        <v>382</v>
      </c>
      <c r="C21" s="37">
        <f>SUM(D21:K21)</f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</row>
    <row r="22" ht="20" customHeight="1">
      <c r="A22" s="18" t="s">
        <v>100</v>
      </c>
      <c r="B22" s="22" t="s">
        <v>101</v>
      </c>
      <c r="C22" s="20">
        <f>VLOOKUP("1000",$B:$Z,2,0) + VLOOKUP("2000",$B:$Z,2,0) + VLOOKUP("3000",$B:$Z,2,0) + VLOOKUP("4000",$B:$Z,2,0)</f>
      </c>
      <c r="D22" s="20">
        <f>VLOOKUP("1000",$B:$Z,3,0) + VLOOKUP("2000",$B:$Z,3,0) + VLOOKUP("3000",$B:$Z,3,0) + VLOOKUP("4000",$B:$Z,3,0)</f>
      </c>
      <c r="E22" s="20">
        <f>VLOOKUP("1000",$B:$Z,4,0) + VLOOKUP("2000",$B:$Z,4,0) + VLOOKUP("3000",$B:$Z,4,0) + VLOOKUP("4000",$B:$Z,4,0)</f>
      </c>
      <c r="F22" s="20">
        <f>VLOOKUP("1000",$B:$Z,5,0) + VLOOKUP("2000",$B:$Z,5,0) + VLOOKUP("3000",$B:$Z,5,0) + VLOOKUP("4000",$B:$Z,5,0)</f>
      </c>
      <c r="G22" s="20">
        <f>VLOOKUP("1000",$B:$Z,6,0) + VLOOKUP("2000",$B:$Z,6,0) + VLOOKUP("3000",$B:$Z,6,0) + VLOOKUP("4000",$B:$Z,6,0)</f>
      </c>
      <c r="H22" s="20">
        <f>VLOOKUP("1000",$B:$Z,7,0) + VLOOKUP("2000",$B:$Z,7,0) + VLOOKUP("3000",$B:$Z,7,0) + VLOOKUP("4000",$B:$Z,7,0)</f>
      </c>
      <c r="I22" s="20">
        <f>VLOOKUP("1000",$B:$Z,8,0) + VLOOKUP("2000",$B:$Z,8,0) + VLOOKUP("3000",$B:$Z,8,0) + VLOOKUP("4000",$B:$Z,8,0)</f>
      </c>
      <c r="J22" s="20">
        <f>VLOOKUP("1000",$B:$Z,9,0) + VLOOKUP("2000",$B:$Z,9,0) + VLOOKUP("3000",$B:$Z,9,0) + VLOOKUP("4000",$B:$Z,9,0)</f>
      </c>
      <c r="K22" s="20">
        <f>VLOOKUP("1000",$B:$Z,10,0) + VLOOKUP("2000",$B:$Z,10,0) + VLOOKUP("3000",$B:$Z,10,0) + VLOOKUP("4000",$B:$Z,10,0)</f>
      </c>
    </row>
  </sheetData>
  <mergeCells>
    <mergeCell ref="A1:K1"/>
    <mergeCell ref="A2:A5"/>
    <mergeCell ref="B2:B5"/>
    <mergeCell ref="C2:C5"/>
    <mergeCell ref="D2:K2"/>
    <mergeCell ref="D3:K3"/>
    <mergeCell ref="D4:G4"/>
    <mergeCell ref="H4:H5"/>
    <mergeCell ref="I4:I5"/>
    <mergeCell ref="J4:J5"/>
    <mergeCell ref="K4:K5"/>
  </mergeCells>
  <phoneticPr fontId="0" type="noConversion"/>
  <pageMargins left="0.4" right="0.4" top="0.4" bottom="0.4" header="0.1" footer="0.1"/>
  <pageSetup paperSize="9" fitToHeight="0" orientation="landscape" verticalDpi="0" r:id="rId21"/>
  <headerFooter>
    <oddHeader>&amp;R&amp;R&amp;"Verdana,����������" &amp;12 &amp;K00-00922360.ELN.220488</oddHeader>
    <oddFooter>&amp;L&amp;L&amp;"Verdana,����������"&amp;K000000&amp;L&amp;"Verdana,����������"&amp;K00-014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0" width="24.83" customWidth="1"/>
  </cols>
  <sheetData>
    <row r="1" ht="50" customHeight="1">
      <c r="A1" s="1" t="s">
        <v>425</v>
      </c>
      <c r="B1" s="1"/>
      <c r="C1" s="1"/>
      <c r="D1" s="1"/>
      <c r="E1" s="1"/>
      <c r="F1" s="1"/>
      <c r="G1" s="1"/>
      <c r="H1" s="1"/>
      <c r="I1" s="1"/>
      <c r="J1" s="1"/>
    </row>
    <row r="2" ht="50" customHeight="1">
      <c r="A2" s="1" t="s">
        <v>426</v>
      </c>
      <c r="B2" s="1"/>
      <c r="C2" s="1"/>
      <c r="D2" s="1"/>
      <c r="E2" s="1"/>
      <c r="F2" s="1"/>
      <c r="G2" s="1"/>
      <c r="H2" s="1"/>
      <c r="I2" s="1"/>
      <c r="J2" s="1"/>
    </row>
    <row r="3" ht="30" customHeight="1">
      <c r="A3" s="43" t="s">
        <v>134</v>
      </c>
      <c r="B3" s="43" t="s">
        <v>75</v>
      </c>
      <c r="C3" s="43" t="s">
        <v>427</v>
      </c>
      <c r="D3" s="43"/>
      <c r="E3" s="43"/>
      <c r="F3" s="43"/>
      <c r="G3" s="43"/>
      <c r="H3" s="43"/>
      <c r="I3" s="43"/>
      <c r="J3" s="43"/>
    </row>
    <row r="4" ht="30" customHeight="1">
      <c r="A4" s="43"/>
      <c r="B4" s="43"/>
      <c r="C4" s="43" t="s">
        <v>81</v>
      </c>
      <c r="D4" s="43"/>
      <c r="E4" s="43" t="s">
        <v>186</v>
      </c>
      <c r="F4" s="43"/>
      <c r="G4" s="43"/>
      <c r="H4" s="43"/>
      <c r="I4" s="43"/>
      <c r="J4" s="43"/>
    </row>
    <row r="5" ht="30" customHeight="1">
      <c r="A5" s="43"/>
      <c r="B5" s="43"/>
      <c r="C5" s="43"/>
      <c r="D5" s="0"/>
      <c r="E5" s="43" t="s">
        <v>428</v>
      </c>
      <c r="F5" s="43"/>
      <c r="G5" s="43" t="s">
        <v>429</v>
      </c>
      <c r="H5" s="43"/>
      <c r="I5" s="43" t="s">
        <v>430</v>
      </c>
      <c r="J5" s="43"/>
    </row>
    <row r="6" ht="30" customHeight="1">
      <c r="A6" s="43"/>
      <c r="B6" s="43"/>
      <c r="C6" s="43" t="s">
        <v>431</v>
      </c>
      <c r="D6" s="43" t="s">
        <v>432</v>
      </c>
      <c r="E6" s="43" t="s">
        <v>431</v>
      </c>
      <c r="F6" s="43" t="s">
        <v>432</v>
      </c>
      <c r="G6" s="43" t="s">
        <v>431</v>
      </c>
      <c r="H6" s="43" t="s">
        <v>432</v>
      </c>
      <c r="I6" s="43" t="s">
        <v>431</v>
      </c>
      <c r="J6" s="43" t="s">
        <v>432</v>
      </c>
    </row>
    <row r="7" ht="20" customHeight="1">
      <c r="A7" s="43" t="s">
        <v>17</v>
      </c>
      <c r="B7" s="43" t="s">
        <v>19</v>
      </c>
      <c r="C7" s="43" t="s">
        <v>22</v>
      </c>
      <c r="D7" s="43" t="s">
        <v>24</v>
      </c>
      <c r="E7" s="43" t="s">
        <v>27</v>
      </c>
      <c r="F7" s="43" t="s">
        <v>30</v>
      </c>
      <c r="G7" s="43" t="s">
        <v>32</v>
      </c>
      <c r="H7" s="43" t="s">
        <v>35</v>
      </c>
      <c r="I7" s="43" t="s">
        <v>38</v>
      </c>
      <c r="J7" s="43" t="s">
        <v>41</v>
      </c>
    </row>
    <row r="8" ht="30" customHeight="1">
      <c r="A8" s="21" t="s">
        <v>433</v>
      </c>
      <c r="B8" s="22" t="s">
        <v>85</v>
      </c>
      <c r="C8" s="20">
        <f>E8+G8+I8</f>
      </c>
      <c r="D8" s="20">
        <f>F8+H8+J8</f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</row>
    <row r="9" ht="30" customHeight="1">
      <c r="A9" s="44" t="s">
        <v>434</v>
      </c>
      <c r="B9" s="43" t="s">
        <v>238</v>
      </c>
      <c r="C9" s="37">
        <f>E9+G9+I9</f>
      </c>
      <c r="D9" s="37">
        <f>F9+H9+J9</f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</row>
    <row r="10" ht="30" customHeight="1">
      <c r="A10" s="44" t="s">
        <v>435</v>
      </c>
      <c r="B10" s="43" t="s">
        <v>436</v>
      </c>
      <c r="C10" s="37">
        <f>E10+G10+I10</f>
      </c>
      <c r="D10" s="37">
        <f>F10+H10+J10</f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</row>
    <row r="11" ht="30" customHeight="1">
      <c r="A11" s="44" t="s">
        <v>437</v>
      </c>
      <c r="B11" s="43" t="s">
        <v>438</v>
      </c>
      <c r="C11" s="37">
        <f>E11+G11+I11</f>
      </c>
      <c r="D11" s="37">
        <f>F11+H11+J11</f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</row>
    <row r="12" ht="30" customHeight="1">
      <c r="A12" s="44" t="s">
        <v>439</v>
      </c>
      <c r="B12" s="43" t="s">
        <v>440</v>
      </c>
      <c r="C12" s="37">
        <f>E12+G12+I12</f>
      </c>
      <c r="D12" s="37">
        <f>F12+H12+J12</f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</row>
    <row r="13" ht="30" customHeight="1">
      <c r="A13" s="44" t="s">
        <v>441</v>
      </c>
      <c r="B13" s="43" t="s">
        <v>442</v>
      </c>
      <c r="C13" s="37">
        <f>E13+G13+I13</f>
      </c>
      <c r="D13" s="37">
        <f>F13+H13+J13</f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</row>
    <row r="14" ht="30" customHeight="1">
      <c r="A14" s="44" t="s">
        <v>443</v>
      </c>
      <c r="B14" s="43" t="s">
        <v>444</v>
      </c>
      <c r="C14" s="37">
        <f>E14+G14+I14</f>
      </c>
      <c r="D14" s="37">
        <f>F14+H14+J14</f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</row>
    <row r="15" ht="30" customHeight="1">
      <c r="A15" s="44" t="s">
        <v>445</v>
      </c>
      <c r="B15" s="43" t="s">
        <v>446</v>
      </c>
      <c r="C15" s="37">
        <f>E15+G15+I15</f>
      </c>
      <c r="D15" s="37">
        <f>F15+H15+J15</f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</row>
    <row r="16" ht="30" customHeight="1">
      <c r="A16" s="44" t="s">
        <v>447</v>
      </c>
      <c r="B16" s="43" t="s">
        <v>448</v>
      </c>
      <c r="C16" s="37">
        <f>E16+G16+I16</f>
      </c>
      <c r="D16" s="37">
        <f>F16+H16+J16</f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</row>
    <row r="17" ht="30" customHeight="1">
      <c r="A17" s="44" t="s">
        <v>449</v>
      </c>
      <c r="B17" s="43" t="s">
        <v>450</v>
      </c>
      <c r="C17" s="37">
        <f>E17+G17+I17</f>
      </c>
      <c r="D17" s="37">
        <f>F17+H17+J17</f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</row>
    <row r="18" ht="30" customHeight="1">
      <c r="A18" s="44" t="s">
        <v>451</v>
      </c>
      <c r="B18" s="43" t="s">
        <v>374</v>
      </c>
      <c r="C18" s="37">
        <f>E18+G18+I18</f>
      </c>
      <c r="D18" s="37">
        <f>F18+H18+J18</f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</row>
    <row r="19" ht="30" customHeight="1">
      <c r="A19" s="44" t="s">
        <v>452</v>
      </c>
      <c r="B19" s="43" t="s">
        <v>453</v>
      </c>
      <c r="C19" s="37">
        <f>E19+G19+I19</f>
      </c>
      <c r="D19" s="37">
        <f>F19+H19+J19</f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</row>
    <row r="20" ht="30" customHeight="1">
      <c r="A20" s="44" t="s">
        <v>454</v>
      </c>
      <c r="B20" s="43" t="s">
        <v>455</v>
      </c>
      <c r="C20" s="37">
        <f>E20+G20+I20</f>
      </c>
      <c r="D20" s="37">
        <f>F20+H20+J20</f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</row>
    <row r="21" ht="30" customHeight="1">
      <c r="A21" s="44" t="s">
        <v>456</v>
      </c>
      <c r="B21" s="43" t="s">
        <v>90</v>
      </c>
      <c r="C21" s="37">
        <f>E21+G21+I21</f>
      </c>
      <c r="D21" s="37">
        <f>F21+H21+J21</f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</row>
    <row r="22" ht="30" customHeight="1">
      <c r="A22" s="44" t="s">
        <v>457</v>
      </c>
      <c r="B22" s="43" t="s">
        <v>458</v>
      </c>
      <c r="C22" s="37">
        <f>E22+G22+I22</f>
      </c>
      <c r="D22" s="37">
        <f>F22+H22+J22</f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</row>
    <row r="23" ht="30" customHeight="1">
      <c r="A23" s="44" t="s">
        <v>459</v>
      </c>
      <c r="B23" s="43" t="s">
        <v>460</v>
      </c>
      <c r="C23" s="37">
        <f>E23+G23+I23</f>
      </c>
      <c r="D23" s="37">
        <f>F23+H23+J23</f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</row>
    <row r="24" ht="30" customHeight="1">
      <c r="A24" s="44" t="s">
        <v>461</v>
      </c>
      <c r="B24" s="43" t="s">
        <v>462</v>
      </c>
      <c r="C24" s="37">
        <f>E24+G24+I24</f>
      </c>
      <c r="D24" s="37">
        <f>F24+H24+J24</f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</row>
    <row r="25" ht="30" customHeight="1">
      <c r="A25" s="44" t="s">
        <v>463</v>
      </c>
      <c r="B25" s="43" t="s">
        <v>464</v>
      </c>
      <c r="C25" s="37">
        <f>E25+G25+I25</f>
      </c>
      <c r="D25" s="37">
        <f>F25+H25+J25</f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</row>
    <row r="26" ht="30" customHeight="1">
      <c r="A26" s="21" t="s">
        <v>465</v>
      </c>
      <c r="B26" s="22" t="s">
        <v>94</v>
      </c>
      <c r="C26" s="20">
        <f>E26+G26+I26</f>
      </c>
      <c r="D26" s="20">
        <f>F26+H26+J26</f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ht="30" customHeight="1">
      <c r="A27" s="44" t="s">
        <v>466</v>
      </c>
      <c r="B27" s="43" t="s">
        <v>241</v>
      </c>
      <c r="C27" s="37">
        <f>E27+G27+I27</f>
      </c>
      <c r="D27" s="37">
        <f>F27+H27+J27</f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</row>
    <row r="28" ht="30" customHeight="1">
      <c r="A28" s="44" t="s">
        <v>467</v>
      </c>
      <c r="B28" s="43" t="s">
        <v>468</v>
      </c>
      <c r="C28" s="37">
        <f>E28+G28+I28</f>
      </c>
      <c r="D28" s="37">
        <f>F28+H28+J28</f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</row>
    <row r="29" ht="30" customHeight="1">
      <c r="A29" s="44" t="s">
        <v>469</v>
      </c>
      <c r="B29" s="43" t="s">
        <v>470</v>
      </c>
      <c r="C29" s="37">
        <f>E29+G29+I29</f>
      </c>
      <c r="D29" s="37">
        <f>F29+H29+J29</f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</row>
    <row r="30" ht="30" customHeight="1">
      <c r="A30" s="44" t="s">
        <v>471</v>
      </c>
      <c r="B30" s="43" t="s">
        <v>472</v>
      </c>
      <c r="C30" s="37">
        <f>E30+G30+I30</f>
      </c>
      <c r="D30" s="37">
        <f>F30+H30+J30</f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</row>
    <row r="31" ht="30" customHeight="1">
      <c r="A31" s="44" t="s">
        <v>473</v>
      </c>
      <c r="B31" s="43" t="s">
        <v>474</v>
      </c>
      <c r="C31" s="37">
        <f>E31+G31+I31</f>
      </c>
      <c r="D31" s="37">
        <f>F31+H31+J31</f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</row>
    <row r="32" ht="30" customHeight="1">
      <c r="A32" s="44" t="s">
        <v>475</v>
      </c>
      <c r="B32" s="43" t="s">
        <v>476</v>
      </c>
      <c r="C32" s="37">
        <f>E32+G32+I32</f>
      </c>
      <c r="D32" s="37">
        <f>F32+H32+J32</f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</row>
    <row r="33" ht="30" customHeight="1">
      <c r="A33" s="44" t="s">
        <v>477</v>
      </c>
      <c r="B33" s="43" t="s">
        <v>377</v>
      </c>
      <c r="C33" s="37">
        <f>E33+G33+I33</f>
      </c>
      <c r="D33" s="37">
        <f>F33+H33+J33</f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</row>
    <row r="34" ht="30" customHeight="1">
      <c r="A34" s="44" t="s">
        <v>478</v>
      </c>
      <c r="B34" s="43" t="s">
        <v>479</v>
      </c>
      <c r="C34" s="37">
        <f>E34+G34+I34</f>
      </c>
      <c r="D34" s="37">
        <f>F34+H34+J34</f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</row>
    <row r="35" ht="30" customHeight="1">
      <c r="A35" s="44" t="s">
        <v>480</v>
      </c>
      <c r="B35" s="43" t="s">
        <v>481</v>
      </c>
      <c r="C35" s="37">
        <f>E35+G35+I35</f>
      </c>
      <c r="D35" s="37">
        <f>F35+H35+J35</f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</row>
    <row r="36" ht="30" customHeight="1">
      <c r="A36" s="44" t="s">
        <v>482</v>
      </c>
      <c r="B36" s="43" t="s">
        <v>483</v>
      </c>
      <c r="C36" s="37">
        <f>E36+G36+I36</f>
      </c>
      <c r="D36" s="37">
        <f>F36+H36+J36</f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</row>
    <row r="37" ht="30" customHeight="1">
      <c r="A37" s="44" t="s">
        <v>484</v>
      </c>
      <c r="B37" s="43" t="s">
        <v>485</v>
      </c>
      <c r="C37" s="37">
        <f>E37+G37+I37</f>
      </c>
      <c r="D37" s="37">
        <f>F37+H37+J37</f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</row>
    <row r="38" ht="30" customHeight="1">
      <c r="A38" s="44" t="s">
        <v>486</v>
      </c>
      <c r="B38" s="43" t="s">
        <v>487</v>
      </c>
      <c r="C38" s="37">
        <f>E38+G38+I38</f>
      </c>
      <c r="D38" s="37">
        <f>F38+H38+J38</f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</row>
    <row r="39" ht="30" customHeight="1">
      <c r="A39" s="44" t="s">
        <v>488</v>
      </c>
      <c r="B39" s="43" t="s">
        <v>489</v>
      </c>
      <c r="C39" s="37">
        <f>E39+G39+I39</f>
      </c>
      <c r="D39" s="37">
        <f>F39+H39+J39</f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</row>
    <row r="40" ht="30" customHeight="1">
      <c r="A40" s="21" t="s">
        <v>490</v>
      </c>
      <c r="B40" s="22" t="s">
        <v>155</v>
      </c>
      <c r="C40" s="20">
        <f>E40+G40+I40</f>
      </c>
      <c r="D40" s="20">
        <f>F40+H40+J40</f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ht="30" customHeight="1">
      <c r="A41" s="44" t="s">
        <v>491</v>
      </c>
      <c r="B41" s="43" t="s">
        <v>157</v>
      </c>
      <c r="C41" s="37">
        <f>E41+G41+I41</f>
      </c>
      <c r="D41" s="37">
        <f>F41+H41+J41</f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</row>
    <row r="42" ht="30" customHeight="1">
      <c r="A42" s="44" t="s">
        <v>492</v>
      </c>
      <c r="B42" s="43" t="s">
        <v>159</v>
      </c>
      <c r="C42" s="37">
        <f>E42+G42+I42</f>
      </c>
      <c r="D42" s="37">
        <f>F42+H42+J42</f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</row>
    <row r="43" ht="30" customHeight="1">
      <c r="A43" s="44" t="s">
        <v>493</v>
      </c>
      <c r="B43" s="43" t="s">
        <v>161</v>
      </c>
      <c r="C43" s="37">
        <f>E43+G43+I43</f>
      </c>
      <c r="D43" s="37">
        <f>F43+H43+J43</f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</row>
    <row r="44" ht="30" customHeight="1">
      <c r="A44" s="44" t="s">
        <v>494</v>
      </c>
      <c r="B44" s="43" t="s">
        <v>163</v>
      </c>
      <c r="C44" s="37">
        <f>E44+G44+I44</f>
      </c>
      <c r="D44" s="37">
        <f>F44+H44+J44</f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</row>
    <row r="45" ht="30" customHeight="1">
      <c r="A45" s="44" t="s">
        <v>495</v>
      </c>
      <c r="B45" s="43" t="s">
        <v>496</v>
      </c>
      <c r="C45" s="37">
        <f>E45+G45+I45</f>
      </c>
      <c r="D45" s="37">
        <f>F45+H45+J45</f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</row>
    <row r="46" ht="30" customHeight="1">
      <c r="A46" s="44" t="s">
        <v>497</v>
      </c>
      <c r="B46" s="43" t="s">
        <v>498</v>
      </c>
      <c r="C46" s="37">
        <f>E46+G46+I46</f>
      </c>
      <c r="D46" s="37">
        <f>F46+H46+J46</f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</row>
    <row r="47" ht="30" customHeight="1">
      <c r="A47" s="44" t="s">
        <v>499</v>
      </c>
      <c r="B47" s="43" t="s">
        <v>500</v>
      </c>
      <c r="C47" s="37">
        <f>E47+G47+I47</f>
      </c>
      <c r="D47" s="37">
        <f>F47+H47+J47</f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</row>
    <row r="48" ht="30" customHeight="1">
      <c r="A48" s="44" t="s">
        <v>501</v>
      </c>
      <c r="B48" s="43" t="s">
        <v>502</v>
      </c>
      <c r="C48" s="37">
        <f>E48+G48+I48</f>
      </c>
      <c r="D48" s="37">
        <f>F48+H48+J48</f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</row>
    <row r="49" ht="30" customHeight="1">
      <c r="A49" s="44" t="s">
        <v>503</v>
      </c>
      <c r="B49" s="43" t="s">
        <v>504</v>
      </c>
      <c r="C49" s="37">
        <f>E49+G49+I49</f>
      </c>
      <c r="D49" s="37">
        <f>F49+H49+J49</f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</row>
    <row r="50" ht="20" customHeight="1">
      <c r="A50" s="18" t="s">
        <v>100</v>
      </c>
      <c r="B50" s="22" t="s">
        <v>101</v>
      </c>
      <c r="C50" s="20">
        <f>VLOOKUP("1000",B:U,2,0) + VLOOKUP("2000",B:U,2,0) + VLOOKUP("3000",B:U,2,0)</f>
      </c>
      <c r="D50" s="20">
        <f>VLOOKUP("1000",B:U,3,0) + VLOOKUP("2000",B:U,3,0) + VLOOKUP("3000",B:U,3,0)</f>
      </c>
      <c r="E50" s="20">
        <f>VLOOKUP("1000",B:U,4,0) + VLOOKUP("2000",B:U,4,0) + VLOOKUP("3000",B:U,4,0)</f>
      </c>
      <c r="F50" s="20">
        <f>VLOOKUP("1000",B:U,5,0) + VLOOKUP("2000",B:U,5,0) + VLOOKUP("3000",B:U,5,0)</f>
      </c>
      <c r="G50" s="20">
        <f>VLOOKUP("1000",B:U,6,0) + VLOOKUP("2000",B:U,6,0) + VLOOKUP("3000",B:U,6,0)</f>
      </c>
      <c r="H50" s="20">
        <f>VLOOKUP("1000",B:U,7,0) + VLOOKUP("2000",B:U,7,0) + VLOOKUP("3000",B:U,7,0)</f>
      </c>
      <c r="I50" s="20">
        <f>VLOOKUP("1000",B:U,8,0) + VLOOKUP("2000",B:U,8,0) + VLOOKUP("3000",B:U,8,0)</f>
      </c>
      <c r="J50" s="20">
        <f>VLOOKUP("1000",B:U,9,0) + VLOOKUP("2000",B:U,9,0) + VLOOKUP("3000",B:U,9,0)</f>
      </c>
    </row>
  </sheetData>
  <sheetProtection password="" sheet="1" objects="1" scenarios="1"/>
  <mergeCells>
    <mergeCell ref="A1:J1"/>
    <mergeCell ref="A2:J2"/>
    <mergeCell ref="A3:A6"/>
    <mergeCell ref="B3:B6"/>
    <mergeCell ref="C3:J3"/>
    <mergeCell ref="C4:D5"/>
    <mergeCell ref="E4:J4"/>
    <mergeCell ref="E5:F5"/>
    <mergeCell ref="G5:H5"/>
    <mergeCell ref="I5:J5"/>
  </mergeCells>
  <phoneticPr fontId="0" type="noConversion"/>
  <pageMargins left="0.4" right="0.4" top="0.4" bottom="0.4" header="0.1" footer="0.1"/>
  <pageSetup paperSize="9" fitToHeight="0" orientation="landscape" verticalDpi="0" r:id="rId22"/>
  <headerFooter>
    <oddHeader>&amp;R&amp;R&amp;"Verdana,����������" &amp;12 &amp;K00-00922360.ELN.220488</oddHeader>
    <oddFooter>&amp;L&amp;L&amp;"Verdana,����������"&amp;K000000&amp;L&amp;"Verdana,����������"&amp;K00-014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1" width="24.83" customWidth="1"/>
  </cols>
  <sheetData>
    <row r="1" ht="50" customHeight="1">
      <c r="A1" s="1" t="s">
        <v>505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>
      <c r="A2" s="43" t="s">
        <v>134</v>
      </c>
      <c r="B2" s="43" t="s">
        <v>75</v>
      </c>
      <c r="C2" s="43" t="s">
        <v>287</v>
      </c>
      <c r="D2" s="43"/>
      <c r="E2" s="43"/>
      <c r="F2" s="43"/>
      <c r="G2" s="43" t="s">
        <v>303</v>
      </c>
      <c r="H2" s="43"/>
      <c r="I2" s="43"/>
      <c r="J2" s="43"/>
      <c r="K2" s="43"/>
    </row>
    <row r="3" ht="30" customHeight="1">
      <c r="A3" s="43"/>
      <c r="B3" s="43"/>
      <c r="C3" s="43" t="s">
        <v>81</v>
      </c>
      <c r="D3" s="43" t="s">
        <v>186</v>
      </c>
      <c r="E3" s="43"/>
      <c r="F3" s="43"/>
      <c r="G3" s="43" t="s">
        <v>81</v>
      </c>
      <c r="H3" s="43" t="s">
        <v>186</v>
      </c>
      <c r="I3" s="43"/>
      <c r="J3" s="43"/>
      <c r="K3" s="43"/>
    </row>
    <row r="4" ht="30" customHeight="1">
      <c r="A4" s="43"/>
      <c r="B4" s="43"/>
      <c r="C4" s="43"/>
      <c r="D4" s="43" t="s">
        <v>290</v>
      </c>
      <c r="E4" s="43" t="s">
        <v>291</v>
      </c>
      <c r="F4" s="43" t="s">
        <v>323</v>
      </c>
      <c r="G4" s="43"/>
      <c r="H4" s="43" t="s">
        <v>305</v>
      </c>
      <c r="I4" s="43" t="s">
        <v>506</v>
      </c>
      <c r="J4" s="43" t="s">
        <v>507</v>
      </c>
      <c r="K4" s="43" t="s">
        <v>508</v>
      </c>
    </row>
    <row r="5" ht="20" customHeight="1">
      <c r="A5" s="43" t="s">
        <v>17</v>
      </c>
      <c r="B5" s="43" t="s">
        <v>19</v>
      </c>
      <c r="C5" s="43" t="s">
        <v>22</v>
      </c>
      <c r="D5" s="43" t="s">
        <v>24</v>
      </c>
      <c r="E5" s="43" t="s">
        <v>27</v>
      </c>
      <c r="F5" s="43" t="s">
        <v>30</v>
      </c>
      <c r="G5" s="43" t="s">
        <v>32</v>
      </c>
      <c r="H5" s="43" t="s">
        <v>35</v>
      </c>
      <c r="I5" s="43" t="s">
        <v>38</v>
      </c>
      <c r="J5" s="43" t="s">
        <v>41</v>
      </c>
      <c r="K5" s="43" t="s">
        <v>43</v>
      </c>
    </row>
    <row r="6" ht="30" customHeight="1">
      <c r="A6" s="21" t="s">
        <v>433</v>
      </c>
      <c r="B6" s="22" t="s">
        <v>85</v>
      </c>
      <c r="C6" s="20">
        <f>D6+E6+F6</f>
      </c>
      <c r="D6" s="20">
        <v>0</v>
      </c>
      <c r="E6" s="20">
        <v>0</v>
      </c>
      <c r="F6" s="20">
        <v>0</v>
      </c>
      <c r="G6" s="20">
        <f>H6+I6+J6+K6</f>
      </c>
      <c r="H6" s="20">
        <v>0</v>
      </c>
      <c r="I6" s="20">
        <v>0</v>
      </c>
      <c r="J6" s="20">
        <v>0</v>
      </c>
      <c r="K6" s="20">
        <v>0</v>
      </c>
    </row>
    <row r="7" ht="30" customHeight="1">
      <c r="A7" s="44" t="s">
        <v>434</v>
      </c>
      <c r="B7" s="43" t="s">
        <v>238</v>
      </c>
      <c r="C7" s="37">
        <f>D7+E7+F7</f>
      </c>
      <c r="D7" s="37">
        <v>0</v>
      </c>
      <c r="E7" s="37">
        <v>0</v>
      </c>
      <c r="F7" s="37">
        <v>0</v>
      </c>
      <c r="G7" s="37">
        <f>H7+I7+J7+K7</f>
      </c>
      <c r="H7" s="37">
        <v>0</v>
      </c>
      <c r="I7" s="37">
        <v>0</v>
      </c>
      <c r="J7" s="37">
        <v>0</v>
      </c>
      <c r="K7" s="37">
        <v>0</v>
      </c>
    </row>
    <row r="8" ht="30" customHeight="1">
      <c r="A8" s="44" t="s">
        <v>435</v>
      </c>
      <c r="B8" s="43" t="s">
        <v>436</v>
      </c>
      <c r="C8" s="37">
        <f>D8+E8+F8</f>
      </c>
      <c r="D8" s="37">
        <v>0</v>
      </c>
      <c r="E8" s="37">
        <v>0</v>
      </c>
      <c r="F8" s="37">
        <v>0</v>
      </c>
      <c r="G8" s="37">
        <f>H8+I8+J8+K8</f>
      </c>
      <c r="H8" s="37">
        <v>0</v>
      </c>
      <c r="I8" s="37">
        <v>0</v>
      </c>
      <c r="J8" s="37">
        <v>0</v>
      </c>
      <c r="K8" s="37">
        <v>0</v>
      </c>
    </row>
    <row r="9" ht="30" customHeight="1">
      <c r="A9" s="44" t="s">
        <v>437</v>
      </c>
      <c r="B9" s="43" t="s">
        <v>438</v>
      </c>
      <c r="C9" s="37">
        <f>D9+E9+F9</f>
      </c>
      <c r="D9" s="37">
        <v>0</v>
      </c>
      <c r="E9" s="37">
        <v>0</v>
      </c>
      <c r="F9" s="37">
        <v>0</v>
      </c>
      <c r="G9" s="37">
        <f>H9+I9+J9+K9</f>
      </c>
      <c r="H9" s="37">
        <v>0</v>
      </c>
      <c r="I9" s="37">
        <v>0</v>
      </c>
      <c r="J9" s="37">
        <v>0</v>
      </c>
      <c r="K9" s="37">
        <v>0</v>
      </c>
    </row>
    <row r="10" ht="30" customHeight="1">
      <c r="A10" s="44" t="s">
        <v>439</v>
      </c>
      <c r="B10" s="43" t="s">
        <v>440</v>
      </c>
      <c r="C10" s="37">
        <f>D10+E10+F10</f>
      </c>
      <c r="D10" s="37">
        <v>0</v>
      </c>
      <c r="E10" s="37">
        <v>0</v>
      </c>
      <c r="F10" s="37">
        <v>0</v>
      </c>
      <c r="G10" s="37">
        <f>H10+I10+J10+K10</f>
      </c>
      <c r="H10" s="37">
        <v>0</v>
      </c>
      <c r="I10" s="37">
        <v>0</v>
      </c>
      <c r="J10" s="37">
        <v>0</v>
      </c>
      <c r="K10" s="37">
        <v>0</v>
      </c>
    </row>
    <row r="11" ht="30" customHeight="1">
      <c r="A11" s="44" t="s">
        <v>441</v>
      </c>
      <c r="B11" s="43" t="s">
        <v>442</v>
      </c>
      <c r="C11" s="37">
        <f>D11+E11+F11</f>
      </c>
      <c r="D11" s="37">
        <v>0</v>
      </c>
      <c r="E11" s="37">
        <v>0</v>
      </c>
      <c r="F11" s="37">
        <v>0</v>
      </c>
      <c r="G11" s="37">
        <f>H11+I11+J11+K11</f>
      </c>
      <c r="H11" s="37">
        <v>0</v>
      </c>
      <c r="I11" s="37">
        <v>0</v>
      </c>
      <c r="J11" s="37">
        <v>0</v>
      </c>
      <c r="K11" s="37">
        <v>0</v>
      </c>
    </row>
    <row r="12" ht="30" customHeight="1">
      <c r="A12" s="44" t="s">
        <v>443</v>
      </c>
      <c r="B12" s="43" t="s">
        <v>444</v>
      </c>
      <c r="C12" s="37">
        <f>D12+E12+F12</f>
      </c>
      <c r="D12" s="37">
        <v>0</v>
      </c>
      <c r="E12" s="37">
        <v>0</v>
      </c>
      <c r="F12" s="37">
        <v>0</v>
      </c>
      <c r="G12" s="37">
        <f>H12+I12+J12+K12</f>
      </c>
      <c r="H12" s="37">
        <v>0</v>
      </c>
      <c r="I12" s="37">
        <v>0</v>
      </c>
      <c r="J12" s="37">
        <v>0</v>
      </c>
      <c r="K12" s="37">
        <v>0</v>
      </c>
    </row>
    <row r="13" ht="30" customHeight="1">
      <c r="A13" s="44" t="s">
        <v>445</v>
      </c>
      <c r="B13" s="43" t="s">
        <v>446</v>
      </c>
      <c r="C13" s="37">
        <f>D13+E13+F13</f>
      </c>
      <c r="D13" s="37">
        <v>0</v>
      </c>
      <c r="E13" s="37">
        <v>0</v>
      </c>
      <c r="F13" s="37">
        <v>0</v>
      </c>
      <c r="G13" s="37">
        <f>H13+I13+J13+K13</f>
      </c>
      <c r="H13" s="37">
        <v>0</v>
      </c>
      <c r="I13" s="37">
        <v>0</v>
      </c>
      <c r="J13" s="37">
        <v>0</v>
      </c>
      <c r="K13" s="37">
        <v>0</v>
      </c>
    </row>
    <row r="14" ht="30" customHeight="1">
      <c r="A14" s="44" t="s">
        <v>447</v>
      </c>
      <c r="B14" s="43" t="s">
        <v>448</v>
      </c>
      <c r="C14" s="37">
        <f>D14+E14+F14</f>
      </c>
      <c r="D14" s="37">
        <v>0</v>
      </c>
      <c r="E14" s="37">
        <v>0</v>
      </c>
      <c r="F14" s="37">
        <v>0</v>
      </c>
      <c r="G14" s="37">
        <f>H14+I14+J14+K14</f>
      </c>
      <c r="H14" s="37">
        <v>0</v>
      </c>
      <c r="I14" s="37">
        <v>0</v>
      </c>
      <c r="J14" s="37">
        <v>0</v>
      </c>
      <c r="K14" s="37">
        <v>0</v>
      </c>
    </row>
    <row r="15" ht="30" customHeight="1">
      <c r="A15" s="44" t="s">
        <v>449</v>
      </c>
      <c r="B15" s="43" t="s">
        <v>450</v>
      </c>
      <c r="C15" s="37">
        <f>D15+E15+F15</f>
      </c>
      <c r="D15" s="37">
        <v>0</v>
      </c>
      <c r="E15" s="37">
        <v>0</v>
      </c>
      <c r="F15" s="37">
        <v>0</v>
      </c>
      <c r="G15" s="37">
        <f>H15+I15+J15+K15</f>
      </c>
      <c r="H15" s="37">
        <v>0</v>
      </c>
      <c r="I15" s="37">
        <v>0</v>
      </c>
      <c r="J15" s="37">
        <v>0</v>
      </c>
      <c r="K15" s="37">
        <v>0</v>
      </c>
    </row>
    <row r="16" ht="30" customHeight="1">
      <c r="A16" s="44" t="s">
        <v>451</v>
      </c>
      <c r="B16" s="43" t="s">
        <v>374</v>
      </c>
      <c r="C16" s="37">
        <f>D16+E16+F16</f>
      </c>
      <c r="D16" s="37">
        <v>0</v>
      </c>
      <c r="E16" s="37">
        <v>0</v>
      </c>
      <c r="F16" s="37">
        <v>0</v>
      </c>
      <c r="G16" s="37">
        <f>H16+I16+J16+K16</f>
      </c>
      <c r="H16" s="37">
        <v>0</v>
      </c>
      <c r="I16" s="37">
        <v>0</v>
      </c>
      <c r="J16" s="37">
        <v>0</v>
      </c>
      <c r="K16" s="37">
        <v>0</v>
      </c>
    </row>
    <row r="17" ht="30" customHeight="1">
      <c r="A17" s="44" t="s">
        <v>452</v>
      </c>
      <c r="B17" s="43" t="s">
        <v>453</v>
      </c>
      <c r="C17" s="37">
        <f>D17+E17+F17</f>
      </c>
      <c r="D17" s="37">
        <v>0</v>
      </c>
      <c r="E17" s="37">
        <v>0</v>
      </c>
      <c r="F17" s="37">
        <v>0</v>
      </c>
      <c r="G17" s="37">
        <f>H17+I17+J17+K17</f>
      </c>
      <c r="H17" s="37">
        <v>0</v>
      </c>
      <c r="I17" s="37">
        <v>0</v>
      </c>
      <c r="J17" s="37">
        <v>0</v>
      </c>
      <c r="K17" s="37">
        <v>0</v>
      </c>
    </row>
    <row r="18" ht="30" customHeight="1">
      <c r="A18" s="44" t="s">
        <v>454</v>
      </c>
      <c r="B18" s="43" t="s">
        <v>455</v>
      </c>
      <c r="C18" s="37">
        <f>D18+E18+F18</f>
      </c>
      <c r="D18" s="37">
        <v>0</v>
      </c>
      <c r="E18" s="37">
        <v>0</v>
      </c>
      <c r="F18" s="37">
        <v>0</v>
      </c>
      <c r="G18" s="37">
        <f>H18+I18+J18+K18</f>
      </c>
      <c r="H18" s="37">
        <v>0</v>
      </c>
      <c r="I18" s="37">
        <v>0</v>
      </c>
      <c r="J18" s="37">
        <v>0</v>
      </c>
      <c r="K18" s="37">
        <v>0</v>
      </c>
    </row>
    <row r="19" ht="30" customHeight="1">
      <c r="A19" s="44" t="s">
        <v>456</v>
      </c>
      <c r="B19" s="43" t="s">
        <v>90</v>
      </c>
      <c r="C19" s="37">
        <f>D19+E19+F19</f>
      </c>
      <c r="D19" s="37">
        <v>0</v>
      </c>
      <c r="E19" s="37">
        <v>0</v>
      </c>
      <c r="F19" s="37">
        <v>0</v>
      </c>
      <c r="G19" s="37">
        <f>H19+I19+J19+K19</f>
      </c>
      <c r="H19" s="37">
        <v>0</v>
      </c>
      <c r="I19" s="37">
        <v>0</v>
      </c>
      <c r="J19" s="37">
        <v>0</v>
      </c>
      <c r="K19" s="37">
        <v>0</v>
      </c>
    </row>
    <row r="20" ht="30" customHeight="1">
      <c r="A20" s="44" t="s">
        <v>457</v>
      </c>
      <c r="B20" s="43" t="s">
        <v>458</v>
      </c>
      <c r="C20" s="37">
        <f>D20+E20+F20</f>
      </c>
      <c r="D20" s="37">
        <v>0</v>
      </c>
      <c r="E20" s="37">
        <v>0</v>
      </c>
      <c r="F20" s="37">
        <v>0</v>
      </c>
      <c r="G20" s="37">
        <f>H20+I20+J20+K20</f>
      </c>
      <c r="H20" s="37">
        <v>0</v>
      </c>
      <c r="I20" s="37">
        <v>0</v>
      </c>
      <c r="J20" s="37">
        <v>0</v>
      </c>
      <c r="K20" s="37">
        <v>0</v>
      </c>
    </row>
    <row r="21" ht="30" customHeight="1">
      <c r="A21" s="44" t="s">
        <v>459</v>
      </c>
      <c r="B21" s="43" t="s">
        <v>460</v>
      </c>
      <c r="C21" s="37">
        <f>D21+E21+F21</f>
      </c>
      <c r="D21" s="37">
        <v>0</v>
      </c>
      <c r="E21" s="37">
        <v>0</v>
      </c>
      <c r="F21" s="37">
        <v>0</v>
      </c>
      <c r="G21" s="37">
        <f>H21+I21+J21+K21</f>
      </c>
      <c r="H21" s="37">
        <v>0</v>
      </c>
      <c r="I21" s="37">
        <v>0</v>
      </c>
      <c r="J21" s="37">
        <v>0</v>
      </c>
      <c r="K21" s="37">
        <v>0</v>
      </c>
    </row>
    <row r="22" ht="30" customHeight="1">
      <c r="A22" s="44" t="s">
        <v>461</v>
      </c>
      <c r="B22" s="43" t="s">
        <v>462</v>
      </c>
      <c r="C22" s="37">
        <f>D22+E22+F22</f>
      </c>
      <c r="D22" s="37">
        <v>0</v>
      </c>
      <c r="E22" s="37">
        <v>0</v>
      </c>
      <c r="F22" s="37">
        <v>0</v>
      </c>
      <c r="G22" s="37">
        <f>H22+I22+J22+K22</f>
      </c>
      <c r="H22" s="37">
        <v>0</v>
      </c>
      <c r="I22" s="37">
        <v>0</v>
      </c>
      <c r="J22" s="37">
        <v>0</v>
      </c>
      <c r="K22" s="37">
        <v>0</v>
      </c>
    </row>
    <row r="23" ht="30" customHeight="1">
      <c r="A23" s="44" t="s">
        <v>463</v>
      </c>
      <c r="B23" s="43" t="s">
        <v>464</v>
      </c>
      <c r="C23" s="37">
        <f>D23+E23+F23</f>
      </c>
      <c r="D23" s="37">
        <v>0</v>
      </c>
      <c r="E23" s="37">
        <v>0</v>
      </c>
      <c r="F23" s="37">
        <v>0</v>
      </c>
      <c r="G23" s="37">
        <f>H23+I23+J23+K23</f>
      </c>
      <c r="H23" s="37">
        <v>0</v>
      </c>
      <c r="I23" s="37">
        <v>0</v>
      </c>
      <c r="J23" s="37">
        <v>0</v>
      </c>
      <c r="K23" s="37">
        <v>0</v>
      </c>
    </row>
    <row r="24" ht="30" customHeight="1">
      <c r="A24" s="21" t="s">
        <v>465</v>
      </c>
      <c r="B24" s="22" t="s">
        <v>94</v>
      </c>
      <c r="C24" s="20">
        <f>D24+E24+F24</f>
      </c>
      <c r="D24" s="20">
        <v>0</v>
      </c>
      <c r="E24" s="20">
        <v>0</v>
      </c>
      <c r="F24" s="20">
        <v>0</v>
      </c>
      <c r="G24" s="20">
        <f>H24+I24+J24+K24</f>
      </c>
      <c r="H24" s="20">
        <v>0</v>
      </c>
      <c r="I24" s="20">
        <v>0</v>
      </c>
      <c r="J24" s="20">
        <v>0</v>
      </c>
      <c r="K24" s="20">
        <v>0</v>
      </c>
    </row>
    <row r="25" ht="30" customHeight="1">
      <c r="A25" s="44" t="s">
        <v>466</v>
      </c>
      <c r="B25" s="43" t="s">
        <v>241</v>
      </c>
      <c r="C25" s="37">
        <f>D25+E25+F25</f>
      </c>
      <c r="D25" s="37">
        <v>0</v>
      </c>
      <c r="E25" s="37">
        <v>0</v>
      </c>
      <c r="F25" s="37">
        <v>0</v>
      </c>
      <c r="G25" s="37">
        <f>H25+I25+J25+K25</f>
      </c>
      <c r="H25" s="37">
        <v>0</v>
      </c>
      <c r="I25" s="37">
        <v>0</v>
      </c>
      <c r="J25" s="37">
        <v>0</v>
      </c>
      <c r="K25" s="37">
        <v>0</v>
      </c>
    </row>
    <row r="26" ht="30" customHeight="1">
      <c r="A26" s="44" t="s">
        <v>467</v>
      </c>
      <c r="B26" s="43" t="s">
        <v>468</v>
      </c>
      <c r="C26" s="37">
        <f>D26+E26+F26</f>
      </c>
      <c r="D26" s="37">
        <v>0</v>
      </c>
      <c r="E26" s="37">
        <v>0</v>
      </c>
      <c r="F26" s="37">
        <v>0</v>
      </c>
      <c r="G26" s="37">
        <f>H26+I26+J26+K26</f>
      </c>
      <c r="H26" s="37">
        <v>0</v>
      </c>
      <c r="I26" s="37">
        <v>0</v>
      </c>
      <c r="J26" s="37">
        <v>0</v>
      </c>
      <c r="K26" s="37">
        <v>0</v>
      </c>
    </row>
    <row r="27" ht="30" customHeight="1">
      <c r="A27" s="44" t="s">
        <v>469</v>
      </c>
      <c r="B27" s="43" t="s">
        <v>470</v>
      </c>
      <c r="C27" s="37">
        <f>D27+E27+F27</f>
      </c>
      <c r="D27" s="37">
        <v>0</v>
      </c>
      <c r="E27" s="37">
        <v>0</v>
      </c>
      <c r="F27" s="37">
        <v>0</v>
      </c>
      <c r="G27" s="37">
        <f>H27+I27+J27+K27</f>
      </c>
      <c r="H27" s="37">
        <v>0</v>
      </c>
      <c r="I27" s="37">
        <v>0</v>
      </c>
      <c r="J27" s="37">
        <v>0</v>
      </c>
      <c r="K27" s="37">
        <v>0</v>
      </c>
    </row>
    <row r="28" ht="30" customHeight="1">
      <c r="A28" s="44" t="s">
        <v>471</v>
      </c>
      <c r="B28" s="43" t="s">
        <v>472</v>
      </c>
      <c r="C28" s="37">
        <f>D28+E28+F28</f>
      </c>
      <c r="D28" s="37">
        <v>0</v>
      </c>
      <c r="E28" s="37">
        <v>0</v>
      </c>
      <c r="F28" s="37">
        <v>0</v>
      </c>
      <c r="G28" s="37">
        <f>H28+I28+J28+K28</f>
      </c>
      <c r="H28" s="37">
        <v>0</v>
      </c>
      <c r="I28" s="37">
        <v>0</v>
      </c>
      <c r="J28" s="37">
        <v>0</v>
      </c>
      <c r="K28" s="37">
        <v>0</v>
      </c>
    </row>
    <row r="29" ht="30" customHeight="1">
      <c r="A29" s="44" t="s">
        <v>473</v>
      </c>
      <c r="B29" s="43" t="s">
        <v>474</v>
      </c>
      <c r="C29" s="37">
        <f>D29+E29+F29</f>
      </c>
      <c r="D29" s="37">
        <v>0</v>
      </c>
      <c r="E29" s="37">
        <v>0</v>
      </c>
      <c r="F29" s="37">
        <v>0</v>
      </c>
      <c r="G29" s="37">
        <f>H29+I29+J29+K29</f>
      </c>
      <c r="H29" s="37">
        <v>0</v>
      </c>
      <c r="I29" s="37">
        <v>0</v>
      </c>
      <c r="J29" s="37">
        <v>0</v>
      </c>
      <c r="K29" s="37">
        <v>0</v>
      </c>
    </row>
    <row r="30" ht="30" customHeight="1">
      <c r="A30" s="44" t="s">
        <v>475</v>
      </c>
      <c r="B30" s="43" t="s">
        <v>476</v>
      </c>
      <c r="C30" s="37">
        <f>D30+E30+F30</f>
      </c>
      <c r="D30" s="37">
        <v>0</v>
      </c>
      <c r="E30" s="37">
        <v>0</v>
      </c>
      <c r="F30" s="37">
        <v>0</v>
      </c>
      <c r="G30" s="37">
        <f>H30+I30+J30+K30</f>
      </c>
      <c r="H30" s="37">
        <v>0</v>
      </c>
      <c r="I30" s="37">
        <v>0</v>
      </c>
      <c r="J30" s="37">
        <v>0</v>
      </c>
      <c r="K30" s="37">
        <v>0</v>
      </c>
    </row>
    <row r="31" ht="30" customHeight="1">
      <c r="A31" s="44" t="s">
        <v>477</v>
      </c>
      <c r="B31" s="43" t="s">
        <v>377</v>
      </c>
      <c r="C31" s="37">
        <f>D31+E31+F31</f>
      </c>
      <c r="D31" s="37">
        <v>0</v>
      </c>
      <c r="E31" s="37">
        <v>0</v>
      </c>
      <c r="F31" s="37">
        <v>0</v>
      </c>
      <c r="G31" s="37">
        <f>H31+I31+J31+K31</f>
      </c>
      <c r="H31" s="37">
        <v>0</v>
      </c>
      <c r="I31" s="37">
        <v>0</v>
      </c>
      <c r="J31" s="37">
        <v>0</v>
      </c>
      <c r="K31" s="37">
        <v>0</v>
      </c>
    </row>
    <row r="32" ht="30" customHeight="1">
      <c r="A32" s="44" t="s">
        <v>478</v>
      </c>
      <c r="B32" s="43" t="s">
        <v>479</v>
      </c>
      <c r="C32" s="37">
        <f>D32+E32+F32</f>
      </c>
      <c r="D32" s="37">
        <v>0</v>
      </c>
      <c r="E32" s="37">
        <v>0</v>
      </c>
      <c r="F32" s="37">
        <v>0</v>
      </c>
      <c r="G32" s="37">
        <f>H32+I32+J32+K32</f>
      </c>
      <c r="H32" s="37">
        <v>0</v>
      </c>
      <c r="I32" s="37">
        <v>0</v>
      </c>
      <c r="J32" s="37">
        <v>0</v>
      </c>
      <c r="K32" s="37">
        <v>0</v>
      </c>
    </row>
    <row r="33" ht="30" customHeight="1">
      <c r="A33" s="44" t="s">
        <v>480</v>
      </c>
      <c r="B33" s="43" t="s">
        <v>481</v>
      </c>
      <c r="C33" s="37">
        <f>D33+E33+F33</f>
      </c>
      <c r="D33" s="37">
        <v>0</v>
      </c>
      <c r="E33" s="37">
        <v>0</v>
      </c>
      <c r="F33" s="37">
        <v>0</v>
      </c>
      <c r="G33" s="37">
        <f>H33+I33+J33+K33</f>
      </c>
      <c r="H33" s="37">
        <v>0</v>
      </c>
      <c r="I33" s="37">
        <v>0</v>
      </c>
      <c r="J33" s="37">
        <v>0</v>
      </c>
      <c r="K33" s="37">
        <v>0</v>
      </c>
    </row>
    <row r="34" ht="30" customHeight="1">
      <c r="A34" s="44" t="s">
        <v>482</v>
      </c>
      <c r="B34" s="43" t="s">
        <v>483</v>
      </c>
      <c r="C34" s="37">
        <f>D34+E34+F34</f>
      </c>
      <c r="D34" s="37">
        <v>0</v>
      </c>
      <c r="E34" s="37">
        <v>0</v>
      </c>
      <c r="F34" s="37">
        <v>0</v>
      </c>
      <c r="G34" s="37">
        <f>H34+I34+J34+K34</f>
      </c>
      <c r="H34" s="37">
        <v>0</v>
      </c>
      <c r="I34" s="37">
        <v>0</v>
      </c>
      <c r="J34" s="37">
        <v>0</v>
      </c>
      <c r="K34" s="37">
        <v>0</v>
      </c>
    </row>
    <row r="35" ht="30" customHeight="1">
      <c r="A35" s="44" t="s">
        <v>484</v>
      </c>
      <c r="B35" s="43" t="s">
        <v>485</v>
      </c>
      <c r="C35" s="37">
        <f>D35+E35+F35</f>
      </c>
      <c r="D35" s="37">
        <v>0</v>
      </c>
      <c r="E35" s="37">
        <v>0</v>
      </c>
      <c r="F35" s="37">
        <v>0</v>
      </c>
      <c r="G35" s="37">
        <f>H35+I35+J35+K35</f>
      </c>
      <c r="H35" s="37">
        <v>0</v>
      </c>
      <c r="I35" s="37">
        <v>0</v>
      </c>
      <c r="J35" s="37">
        <v>0</v>
      </c>
      <c r="K35" s="37">
        <v>0</v>
      </c>
    </row>
    <row r="36" ht="30" customHeight="1">
      <c r="A36" s="44" t="s">
        <v>486</v>
      </c>
      <c r="B36" s="43" t="s">
        <v>487</v>
      </c>
      <c r="C36" s="37">
        <f>D36+E36+F36</f>
      </c>
      <c r="D36" s="37">
        <v>0</v>
      </c>
      <c r="E36" s="37">
        <v>0</v>
      </c>
      <c r="F36" s="37">
        <v>0</v>
      </c>
      <c r="G36" s="37">
        <f>H36+I36+J36+K36</f>
      </c>
      <c r="H36" s="37">
        <v>0</v>
      </c>
      <c r="I36" s="37">
        <v>0</v>
      </c>
      <c r="J36" s="37">
        <v>0</v>
      </c>
      <c r="K36" s="37">
        <v>0</v>
      </c>
    </row>
    <row r="37" ht="30" customHeight="1">
      <c r="A37" s="44" t="s">
        <v>488</v>
      </c>
      <c r="B37" s="43" t="s">
        <v>489</v>
      </c>
      <c r="C37" s="37">
        <f>D37+E37+F37</f>
      </c>
      <c r="D37" s="37">
        <v>0</v>
      </c>
      <c r="E37" s="37">
        <v>0</v>
      </c>
      <c r="F37" s="37">
        <v>0</v>
      </c>
      <c r="G37" s="37">
        <f>H37+I37+J37+K37</f>
      </c>
      <c r="H37" s="37">
        <v>0</v>
      </c>
      <c r="I37" s="37">
        <v>0</v>
      </c>
      <c r="J37" s="37">
        <v>0</v>
      </c>
      <c r="K37" s="37">
        <v>0</v>
      </c>
    </row>
    <row r="38" ht="30" customHeight="1">
      <c r="A38" s="21" t="s">
        <v>490</v>
      </c>
      <c r="B38" s="22" t="s">
        <v>155</v>
      </c>
      <c r="C38" s="20">
        <f>D38+E38+F38</f>
      </c>
      <c r="D38" s="20">
        <v>0</v>
      </c>
      <c r="E38" s="20">
        <v>0</v>
      </c>
      <c r="F38" s="20">
        <v>0</v>
      </c>
      <c r="G38" s="20">
        <f>H38+I38+J38+K38</f>
      </c>
      <c r="H38" s="20">
        <v>0</v>
      </c>
      <c r="I38" s="20">
        <v>0</v>
      </c>
      <c r="J38" s="20">
        <v>0</v>
      </c>
      <c r="K38" s="20">
        <v>0</v>
      </c>
    </row>
    <row r="39" ht="30" customHeight="1">
      <c r="A39" s="44" t="s">
        <v>491</v>
      </c>
      <c r="B39" s="43" t="s">
        <v>157</v>
      </c>
      <c r="C39" s="37">
        <f>D39+E39+F39</f>
      </c>
      <c r="D39" s="37">
        <v>0</v>
      </c>
      <c r="E39" s="37">
        <v>0</v>
      </c>
      <c r="F39" s="37">
        <v>0</v>
      </c>
      <c r="G39" s="37">
        <f>H39+I39+J39+K39</f>
      </c>
      <c r="H39" s="37">
        <v>0</v>
      </c>
      <c r="I39" s="37">
        <v>0</v>
      </c>
      <c r="J39" s="37">
        <v>0</v>
      </c>
      <c r="K39" s="37">
        <v>0</v>
      </c>
    </row>
    <row r="40" ht="30" customHeight="1">
      <c r="A40" s="44" t="s">
        <v>492</v>
      </c>
      <c r="B40" s="43" t="s">
        <v>159</v>
      </c>
      <c r="C40" s="37">
        <f>D40+E40+F40</f>
      </c>
      <c r="D40" s="37">
        <v>0</v>
      </c>
      <c r="E40" s="37">
        <v>0</v>
      </c>
      <c r="F40" s="37">
        <v>0</v>
      </c>
      <c r="G40" s="37">
        <f>H40+I40+J40+K40</f>
      </c>
      <c r="H40" s="37">
        <v>0</v>
      </c>
      <c r="I40" s="37">
        <v>0</v>
      </c>
      <c r="J40" s="37">
        <v>0</v>
      </c>
      <c r="K40" s="37">
        <v>0</v>
      </c>
    </row>
    <row r="41" ht="30" customHeight="1">
      <c r="A41" s="44" t="s">
        <v>493</v>
      </c>
      <c r="B41" s="43" t="s">
        <v>161</v>
      </c>
      <c r="C41" s="37">
        <f>D41+E41+F41</f>
      </c>
      <c r="D41" s="37">
        <v>0</v>
      </c>
      <c r="E41" s="37">
        <v>0</v>
      </c>
      <c r="F41" s="37">
        <v>0</v>
      </c>
      <c r="G41" s="37">
        <f>H41+I41+J41+K41</f>
      </c>
      <c r="H41" s="37">
        <v>0</v>
      </c>
      <c r="I41" s="37">
        <v>0</v>
      </c>
      <c r="J41" s="37">
        <v>0</v>
      </c>
      <c r="K41" s="37">
        <v>0</v>
      </c>
    </row>
    <row r="42" ht="30" customHeight="1">
      <c r="A42" s="44" t="s">
        <v>494</v>
      </c>
      <c r="B42" s="43" t="s">
        <v>163</v>
      </c>
      <c r="C42" s="37">
        <f>D42+E42+F42</f>
      </c>
      <c r="D42" s="37">
        <v>0</v>
      </c>
      <c r="E42" s="37">
        <v>0</v>
      </c>
      <c r="F42" s="37">
        <v>0</v>
      </c>
      <c r="G42" s="37">
        <f>H42+I42+J42+K42</f>
      </c>
      <c r="H42" s="37">
        <v>0</v>
      </c>
      <c r="I42" s="37">
        <v>0</v>
      </c>
      <c r="J42" s="37">
        <v>0</v>
      </c>
      <c r="K42" s="37">
        <v>0</v>
      </c>
    </row>
    <row r="43" ht="30" customHeight="1">
      <c r="A43" s="44" t="s">
        <v>495</v>
      </c>
      <c r="B43" s="43" t="s">
        <v>496</v>
      </c>
      <c r="C43" s="37">
        <f>D43+E43+F43</f>
      </c>
      <c r="D43" s="37">
        <v>0</v>
      </c>
      <c r="E43" s="37">
        <v>0</v>
      </c>
      <c r="F43" s="37">
        <v>0</v>
      </c>
      <c r="G43" s="37">
        <f>H43+I43+J43+K43</f>
      </c>
      <c r="H43" s="37">
        <v>0</v>
      </c>
      <c r="I43" s="37">
        <v>0</v>
      </c>
      <c r="J43" s="37">
        <v>0</v>
      </c>
      <c r="K43" s="37">
        <v>0</v>
      </c>
    </row>
    <row r="44" ht="30" customHeight="1">
      <c r="A44" s="44" t="s">
        <v>497</v>
      </c>
      <c r="B44" s="43" t="s">
        <v>498</v>
      </c>
      <c r="C44" s="37">
        <f>D44+E44+F44</f>
      </c>
      <c r="D44" s="37">
        <v>0</v>
      </c>
      <c r="E44" s="37">
        <v>0</v>
      </c>
      <c r="F44" s="37">
        <v>0</v>
      </c>
      <c r="G44" s="37">
        <f>H44+I44+J44+K44</f>
      </c>
      <c r="H44" s="37">
        <v>0</v>
      </c>
      <c r="I44" s="37">
        <v>0</v>
      </c>
      <c r="J44" s="37">
        <v>0</v>
      </c>
      <c r="K44" s="37">
        <v>0</v>
      </c>
    </row>
    <row r="45" ht="30" customHeight="1">
      <c r="A45" s="44" t="s">
        <v>499</v>
      </c>
      <c r="B45" s="43" t="s">
        <v>500</v>
      </c>
      <c r="C45" s="37">
        <f>D45+E45+F45</f>
      </c>
      <c r="D45" s="37">
        <v>0</v>
      </c>
      <c r="E45" s="37">
        <v>0</v>
      </c>
      <c r="F45" s="37">
        <v>0</v>
      </c>
      <c r="G45" s="37">
        <f>H45+I45+J45+K45</f>
      </c>
      <c r="H45" s="37">
        <v>0</v>
      </c>
      <c r="I45" s="37">
        <v>0</v>
      </c>
      <c r="J45" s="37">
        <v>0</v>
      </c>
      <c r="K45" s="37">
        <v>0</v>
      </c>
    </row>
    <row r="46" ht="30" customHeight="1">
      <c r="A46" s="44" t="s">
        <v>501</v>
      </c>
      <c r="B46" s="43" t="s">
        <v>502</v>
      </c>
      <c r="C46" s="37">
        <f>D46+E46+F46</f>
      </c>
      <c r="D46" s="37">
        <v>0</v>
      </c>
      <c r="E46" s="37">
        <v>0</v>
      </c>
      <c r="F46" s="37">
        <v>0</v>
      </c>
      <c r="G46" s="37">
        <f>H46+I46+J46+K46</f>
      </c>
      <c r="H46" s="37">
        <v>0</v>
      </c>
      <c r="I46" s="37">
        <v>0</v>
      </c>
      <c r="J46" s="37">
        <v>0</v>
      </c>
      <c r="K46" s="37">
        <v>0</v>
      </c>
    </row>
    <row r="47" ht="30" customHeight="1">
      <c r="A47" s="44" t="s">
        <v>503</v>
      </c>
      <c r="B47" s="43" t="s">
        <v>504</v>
      </c>
      <c r="C47" s="37">
        <f>D47+E47+F47</f>
      </c>
      <c r="D47" s="37">
        <v>0</v>
      </c>
      <c r="E47" s="37">
        <v>0</v>
      </c>
      <c r="F47" s="37">
        <v>0</v>
      </c>
      <c r="G47" s="37">
        <f>H47+I47+J47+K47</f>
      </c>
      <c r="H47" s="37">
        <v>0</v>
      </c>
      <c r="I47" s="37">
        <v>0</v>
      </c>
      <c r="J47" s="37">
        <v>0</v>
      </c>
      <c r="K47" s="37">
        <v>0</v>
      </c>
    </row>
    <row r="48" ht="20" customHeight="1">
      <c r="A48" s="18" t="s">
        <v>100</v>
      </c>
      <c r="B48" s="22" t="s">
        <v>101</v>
      </c>
      <c r="C48" s="20">
        <f>VLOOKUP("1000",B:U,2,0) + VLOOKUP("2000",B:U,2,0) + VLOOKUP("3000",B:U,2,0)</f>
      </c>
      <c r="D48" s="20">
        <f>VLOOKUP("1000",B:U,3,0) + VLOOKUP("2000",B:U,3,0) + VLOOKUP("3000",B:U,3,0)</f>
      </c>
      <c r="E48" s="20">
        <f>VLOOKUP("1000",B:U,4,0) + VLOOKUP("2000",B:U,4,0) + VLOOKUP("3000",B:U,4,0)</f>
      </c>
      <c r="F48" s="20">
        <f>VLOOKUP("1000",B:U,5,0) + VLOOKUP("2000",B:U,5,0) + VLOOKUP("3000",B:U,5,0)</f>
      </c>
      <c r="G48" s="20">
        <f>VLOOKUP("1000",B:U,6,0) + VLOOKUP("2000",B:U,6,0) + VLOOKUP("3000",B:U,6,0)</f>
      </c>
      <c r="H48" s="20">
        <f>VLOOKUP("1000",B:U,7,0) + VLOOKUP("2000",B:U,7,0) + VLOOKUP("3000",B:U,7,0)</f>
      </c>
      <c r="I48" s="20">
        <f>VLOOKUP("1000",B:U,8,0) + VLOOKUP("2000",B:U,8,0) + VLOOKUP("3000",B:U,8,0)</f>
      </c>
      <c r="J48" s="20">
        <f>VLOOKUP("1000",B:U,9,0) + VLOOKUP("2000",B:U,9,0) + VLOOKUP("3000",B:U,9,0)</f>
      </c>
      <c r="K48" s="20">
        <f>VLOOKUP("1000",B:U,10,0) + VLOOKUP("2000",B:U,10,0) + VLOOKUP("3000",B:U,10,0)</f>
      </c>
    </row>
  </sheetData>
  <sheetProtection password="" sheet="1" objects="1" scenarios="1"/>
  <mergeCells>
    <mergeCell ref="A1:K1"/>
    <mergeCell ref="A2:A5"/>
    <mergeCell ref="B2:B5"/>
    <mergeCell ref="C2:F2"/>
    <mergeCell ref="G2:K2"/>
    <mergeCell ref="C3:C4"/>
    <mergeCell ref="D3:F3"/>
    <mergeCell ref="G3:G4"/>
    <mergeCell ref="H3:K3"/>
  </mergeCells>
  <phoneticPr fontId="0" type="noConversion"/>
  <pageMargins left="0.4" right="0.4" top="0.4" bottom="0.4" header="0.1" footer="0.1"/>
  <pageSetup paperSize="9" fitToHeight="0" orientation="landscape" verticalDpi="0" r:id="rId23"/>
  <headerFooter>
    <oddHeader>&amp;R&amp;R&amp;"Verdana,����������" &amp;12 &amp;K00-00922360.ELN.220488</oddHeader>
    <oddFooter>&amp;L&amp;L&amp;"Verdana,����������"&amp;K000000&amp;L&amp;"Verdana,����������"&amp;K00-014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26" width="17.19" customWidth="1"/>
  </cols>
  <sheetData>
    <row r="1" ht="50" customHeight="1">
      <c r="A1" s="1" t="s">
        <v>509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0" customHeight="1">
      <c r="A2" s="43" t="s">
        <v>134</v>
      </c>
      <c r="B2" s="43" t="s">
        <v>75</v>
      </c>
      <c r="C2" s="43" t="s">
        <v>510</v>
      </c>
      <c r="D2" s="43"/>
      <c r="E2" s="43"/>
      <c r="F2" s="43"/>
      <c r="G2" s="43"/>
      <c r="H2" s="43"/>
      <c r="I2" s="43"/>
      <c r="J2" s="43"/>
      <c r="K2" s="43" t="s">
        <v>511</v>
      </c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ht="30" customHeight="1">
      <c r="A3" s="43"/>
      <c r="B3" s="43"/>
      <c r="C3" s="43"/>
      <c r="D3" s="0"/>
      <c r="E3" s="0"/>
      <c r="F3" s="0"/>
      <c r="G3" s="0"/>
      <c r="H3" s="0"/>
      <c r="I3" s="0"/>
      <c r="J3" s="0"/>
      <c r="K3" s="43" t="s">
        <v>512</v>
      </c>
      <c r="L3" s="43"/>
      <c r="M3" s="43"/>
      <c r="N3" s="43"/>
      <c r="O3" s="43"/>
      <c r="P3" s="43"/>
      <c r="Q3" s="43"/>
      <c r="R3" s="43"/>
      <c r="S3" s="43" t="s">
        <v>513</v>
      </c>
      <c r="T3" s="43"/>
      <c r="U3" s="43"/>
      <c r="V3" s="43"/>
      <c r="W3" s="43"/>
      <c r="X3" s="43"/>
      <c r="Y3" s="43"/>
      <c r="Z3" s="43"/>
    </row>
    <row r="4" ht="30" customHeight="1">
      <c r="A4" s="43"/>
      <c r="B4" s="43"/>
      <c r="C4" s="43" t="s">
        <v>81</v>
      </c>
      <c r="D4" s="43"/>
      <c r="E4" s="43" t="s">
        <v>186</v>
      </c>
      <c r="F4" s="43"/>
      <c r="G4" s="43"/>
      <c r="H4" s="43"/>
      <c r="I4" s="43"/>
      <c r="J4" s="43"/>
      <c r="K4" s="43" t="s">
        <v>81</v>
      </c>
      <c r="L4" s="43"/>
      <c r="M4" s="43" t="s">
        <v>186</v>
      </c>
      <c r="N4" s="43"/>
      <c r="O4" s="43"/>
      <c r="P4" s="43"/>
      <c r="Q4" s="43"/>
      <c r="R4" s="43"/>
      <c r="S4" s="43" t="s">
        <v>81</v>
      </c>
      <c r="T4" s="43"/>
      <c r="U4" s="43" t="s">
        <v>186</v>
      </c>
      <c r="V4" s="43"/>
      <c r="W4" s="43"/>
      <c r="X4" s="43"/>
      <c r="Y4" s="43"/>
      <c r="Z4" s="43"/>
    </row>
    <row r="5" ht="30" customHeight="1">
      <c r="A5" s="43"/>
      <c r="B5" s="43"/>
      <c r="C5" s="43"/>
      <c r="D5" s="0"/>
      <c r="E5" s="43" t="s">
        <v>514</v>
      </c>
      <c r="F5" s="43"/>
      <c r="G5" s="43" t="s">
        <v>515</v>
      </c>
      <c r="H5" s="43"/>
      <c r="I5" s="43" t="s">
        <v>516</v>
      </c>
      <c r="J5" s="43"/>
      <c r="K5" s="43"/>
      <c r="L5" s="0"/>
      <c r="M5" s="43" t="s">
        <v>514</v>
      </c>
      <c r="N5" s="43"/>
      <c r="O5" s="43" t="s">
        <v>515</v>
      </c>
      <c r="P5" s="43"/>
      <c r="Q5" s="43" t="s">
        <v>516</v>
      </c>
      <c r="R5" s="43"/>
      <c r="S5" s="43"/>
      <c r="T5" s="0"/>
      <c r="U5" s="43" t="s">
        <v>514</v>
      </c>
      <c r="V5" s="43"/>
      <c r="W5" s="43" t="s">
        <v>515</v>
      </c>
      <c r="X5" s="43"/>
      <c r="Y5" s="43" t="s">
        <v>516</v>
      </c>
      <c r="Z5" s="43"/>
    </row>
    <row r="6" ht="30" customHeight="1">
      <c r="A6" s="43"/>
      <c r="B6" s="43"/>
      <c r="C6" s="43" t="s">
        <v>431</v>
      </c>
      <c r="D6" s="43" t="s">
        <v>432</v>
      </c>
      <c r="E6" s="43" t="s">
        <v>431</v>
      </c>
      <c r="F6" s="43" t="s">
        <v>432</v>
      </c>
      <c r="G6" s="43" t="s">
        <v>431</v>
      </c>
      <c r="H6" s="43" t="s">
        <v>432</v>
      </c>
      <c r="I6" s="43" t="s">
        <v>431</v>
      </c>
      <c r="J6" s="43" t="s">
        <v>432</v>
      </c>
      <c r="K6" s="43" t="s">
        <v>431</v>
      </c>
      <c r="L6" s="43" t="s">
        <v>432</v>
      </c>
      <c r="M6" s="43" t="s">
        <v>431</v>
      </c>
      <c r="N6" s="43" t="s">
        <v>432</v>
      </c>
      <c r="O6" s="43" t="s">
        <v>431</v>
      </c>
      <c r="P6" s="43" t="s">
        <v>432</v>
      </c>
      <c r="Q6" s="43" t="s">
        <v>431</v>
      </c>
      <c r="R6" s="43" t="s">
        <v>432</v>
      </c>
      <c r="S6" s="43" t="s">
        <v>431</v>
      </c>
      <c r="T6" s="43" t="s">
        <v>432</v>
      </c>
      <c r="U6" s="43" t="s">
        <v>431</v>
      </c>
      <c r="V6" s="43" t="s">
        <v>432</v>
      </c>
      <c r="W6" s="43" t="s">
        <v>431</v>
      </c>
      <c r="X6" s="43" t="s">
        <v>432</v>
      </c>
      <c r="Y6" s="43" t="s">
        <v>431</v>
      </c>
      <c r="Z6" s="43" t="s">
        <v>432</v>
      </c>
    </row>
    <row r="7" ht="20" customHeight="1">
      <c r="A7" s="43" t="s">
        <v>17</v>
      </c>
      <c r="B7" s="43" t="s">
        <v>19</v>
      </c>
      <c r="C7" s="43" t="s">
        <v>22</v>
      </c>
      <c r="D7" s="43" t="s">
        <v>24</v>
      </c>
      <c r="E7" s="43" t="s">
        <v>27</v>
      </c>
      <c r="F7" s="43" t="s">
        <v>30</v>
      </c>
      <c r="G7" s="43" t="s">
        <v>32</v>
      </c>
      <c r="H7" s="43" t="s">
        <v>35</v>
      </c>
      <c r="I7" s="43" t="s">
        <v>38</v>
      </c>
      <c r="J7" s="43" t="s">
        <v>41</v>
      </c>
      <c r="K7" s="43" t="s">
        <v>43</v>
      </c>
      <c r="L7" s="43" t="s">
        <v>45</v>
      </c>
      <c r="M7" s="43" t="s">
        <v>47</v>
      </c>
      <c r="N7" s="43" t="s">
        <v>50</v>
      </c>
      <c r="O7" s="43" t="s">
        <v>53</v>
      </c>
      <c r="P7" s="43" t="s">
        <v>56</v>
      </c>
      <c r="Q7" s="43" t="s">
        <v>57</v>
      </c>
      <c r="R7" s="43" t="s">
        <v>325</v>
      </c>
      <c r="S7" s="43" t="s">
        <v>326</v>
      </c>
      <c r="T7" s="43" t="s">
        <v>327</v>
      </c>
      <c r="U7" s="43" t="s">
        <v>328</v>
      </c>
      <c r="V7" s="43" t="s">
        <v>329</v>
      </c>
      <c r="W7" s="43" t="s">
        <v>402</v>
      </c>
      <c r="X7" s="43" t="s">
        <v>403</v>
      </c>
      <c r="Y7" s="43" t="s">
        <v>404</v>
      </c>
      <c r="Z7" s="43" t="s">
        <v>405</v>
      </c>
    </row>
    <row r="8" ht="30" customHeight="1">
      <c r="A8" s="21" t="s">
        <v>433</v>
      </c>
      <c r="B8" s="22" t="s">
        <v>85</v>
      </c>
      <c r="C8" s="20">
        <f>E8+G8+I8</f>
      </c>
      <c r="D8" s="20">
        <f>F8+H8+J8</f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f>M8+O8+Q8</f>
      </c>
      <c r="L8" s="20">
        <f>N8+P8+R8</f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f>U8+W8+Y8</f>
      </c>
      <c r="T8" s="20">
        <f>V8+X8+Z8</f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</row>
    <row r="9" ht="30" customHeight="1">
      <c r="A9" s="44" t="s">
        <v>434</v>
      </c>
      <c r="B9" s="43" t="s">
        <v>238</v>
      </c>
      <c r="C9" s="37">
        <f>E9+G9+I9</f>
      </c>
      <c r="D9" s="37">
        <f>F9+H9+J9</f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f>M9+O9+Q9</f>
      </c>
      <c r="L9" s="37">
        <f>N9+P9+R9</f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f>U9+W9+Y9</f>
      </c>
      <c r="T9" s="37">
        <f>V9+X9+Z9</f>
      </c>
      <c r="U9" s="37">
        <v>0</v>
      </c>
      <c r="V9" s="37">
        <v>0</v>
      </c>
      <c r="W9" s="37">
        <v>0</v>
      </c>
      <c r="X9" s="37">
        <v>0</v>
      </c>
      <c r="Y9" s="37">
        <v>0</v>
      </c>
      <c r="Z9" s="37">
        <v>0</v>
      </c>
    </row>
    <row r="10" ht="30" customHeight="1">
      <c r="A10" s="44" t="s">
        <v>435</v>
      </c>
      <c r="B10" s="43" t="s">
        <v>436</v>
      </c>
      <c r="C10" s="37">
        <f>E10+G10+I10</f>
      </c>
      <c r="D10" s="37">
        <f>F10+H10+J10</f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f>M10+O10+Q10</f>
      </c>
      <c r="L10" s="37">
        <f>N10+P10+R10</f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f>U10+W10+Y10</f>
      </c>
      <c r="T10" s="37">
        <f>V10+X10+Z10</f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  <c r="Z10" s="37">
        <v>0</v>
      </c>
    </row>
    <row r="11" ht="30" customHeight="1">
      <c r="A11" s="44" t="s">
        <v>437</v>
      </c>
      <c r="B11" s="43" t="s">
        <v>438</v>
      </c>
      <c r="C11" s="37">
        <f>E11+G11+I11</f>
      </c>
      <c r="D11" s="37">
        <f>F11+H11+J11</f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f>M11+O11+Q11</f>
      </c>
      <c r="L11" s="37">
        <f>N11+P11+R11</f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f>U11+W11+Y11</f>
      </c>
      <c r="T11" s="37">
        <f>V11+X11+Z11</f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  <c r="Z11" s="37">
        <v>0</v>
      </c>
    </row>
    <row r="12" ht="30" customHeight="1">
      <c r="A12" s="44" t="s">
        <v>439</v>
      </c>
      <c r="B12" s="43" t="s">
        <v>440</v>
      </c>
      <c r="C12" s="37">
        <f>E12+G12+I12</f>
      </c>
      <c r="D12" s="37">
        <f>F12+H12+J12</f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f>M12+O12+Q12</f>
      </c>
      <c r="L12" s="37">
        <f>N12+P12+R12</f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f>U12+W12+Y12</f>
      </c>
      <c r="T12" s="37">
        <f>V12+X12+Z12</f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</row>
    <row r="13" ht="30" customHeight="1">
      <c r="A13" s="44" t="s">
        <v>441</v>
      </c>
      <c r="B13" s="43" t="s">
        <v>442</v>
      </c>
      <c r="C13" s="37">
        <f>E13+G13+I13</f>
      </c>
      <c r="D13" s="37">
        <f>F13+H13+J13</f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f>M13+O13+Q13</f>
      </c>
      <c r="L13" s="37">
        <f>N13+P13+R13</f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f>U13+W13+Y13</f>
      </c>
      <c r="T13" s="37">
        <f>V13+X13+Z13</f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37">
        <v>0</v>
      </c>
    </row>
    <row r="14" ht="30" customHeight="1">
      <c r="A14" s="44" t="s">
        <v>443</v>
      </c>
      <c r="B14" s="43" t="s">
        <v>444</v>
      </c>
      <c r="C14" s="37">
        <f>E14+G14+I14</f>
      </c>
      <c r="D14" s="37">
        <f>F14+H14+J14</f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f>M14+O14+Q14</f>
      </c>
      <c r="L14" s="37">
        <f>N14+P14+R14</f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f>U14+W14+Y14</f>
      </c>
      <c r="T14" s="37">
        <f>V14+X14+Z14</f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</row>
    <row r="15" ht="30" customHeight="1">
      <c r="A15" s="44" t="s">
        <v>445</v>
      </c>
      <c r="B15" s="43" t="s">
        <v>446</v>
      </c>
      <c r="C15" s="37">
        <f>E15+G15+I15</f>
      </c>
      <c r="D15" s="37">
        <f>F15+H15+J15</f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f>M15+O15+Q15</f>
      </c>
      <c r="L15" s="37">
        <f>N15+P15+R15</f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f>U15+W15+Y15</f>
      </c>
      <c r="T15" s="37">
        <f>V15+X15+Z15</f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v>0</v>
      </c>
    </row>
    <row r="16" ht="30" customHeight="1">
      <c r="A16" s="44" t="s">
        <v>447</v>
      </c>
      <c r="B16" s="43" t="s">
        <v>448</v>
      </c>
      <c r="C16" s="37">
        <f>E16+G16+I16</f>
      </c>
      <c r="D16" s="37">
        <f>F16+H16+J16</f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f>M16+O16+Q16</f>
      </c>
      <c r="L16" s="37">
        <f>N16+P16+R16</f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f>U16+W16+Y16</f>
      </c>
      <c r="T16" s="37">
        <f>V16+X16+Z16</f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</row>
    <row r="17" ht="30" customHeight="1">
      <c r="A17" s="44" t="s">
        <v>449</v>
      </c>
      <c r="B17" s="43" t="s">
        <v>450</v>
      </c>
      <c r="C17" s="37">
        <f>E17+G17+I17</f>
      </c>
      <c r="D17" s="37">
        <f>F17+H17+J17</f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f>M17+O17+Q17</f>
      </c>
      <c r="L17" s="37">
        <f>N17+P17+R17</f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f>U17+W17+Y17</f>
      </c>
      <c r="T17" s="37">
        <f>V17+X17+Z17</f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0</v>
      </c>
    </row>
    <row r="18" ht="30" customHeight="1">
      <c r="A18" s="44" t="s">
        <v>451</v>
      </c>
      <c r="B18" s="43" t="s">
        <v>374</v>
      </c>
      <c r="C18" s="37">
        <f>E18+G18+I18</f>
      </c>
      <c r="D18" s="37">
        <f>F18+H18+J18</f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f>M18+O18+Q18</f>
      </c>
      <c r="L18" s="37">
        <f>N18+P18+R18</f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f>U18+W18+Y18</f>
      </c>
      <c r="T18" s="37">
        <f>V18+X18+Z18</f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</row>
    <row r="19" ht="30" customHeight="1">
      <c r="A19" s="44" t="s">
        <v>452</v>
      </c>
      <c r="B19" s="43" t="s">
        <v>453</v>
      </c>
      <c r="C19" s="37">
        <f>E19+G19+I19</f>
      </c>
      <c r="D19" s="37">
        <f>F19+H19+J19</f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f>M19+O19+Q19</f>
      </c>
      <c r="L19" s="37">
        <f>N19+P19+R19</f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f>U19+W19+Y19</f>
      </c>
      <c r="T19" s="37">
        <f>V19+X19+Z19</f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</row>
    <row r="20" ht="30" customHeight="1">
      <c r="A20" s="44" t="s">
        <v>454</v>
      </c>
      <c r="B20" s="43" t="s">
        <v>455</v>
      </c>
      <c r="C20" s="37">
        <f>E20+G20+I20</f>
      </c>
      <c r="D20" s="37">
        <f>F20+H20+J20</f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f>M20+O20+Q20</f>
      </c>
      <c r="L20" s="37">
        <f>N20+P20+R20</f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f>U20+W20+Y20</f>
      </c>
      <c r="T20" s="37">
        <f>V20+X20+Z20</f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</row>
    <row r="21" ht="30" customHeight="1">
      <c r="A21" s="44" t="s">
        <v>456</v>
      </c>
      <c r="B21" s="43" t="s">
        <v>90</v>
      </c>
      <c r="C21" s="37">
        <f>E21+G21+I21</f>
      </c>
      <c r="D21" s="37">
        <f>F21+H21+J21</f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f>M21+O21+Q21</f>
      </c>
      <c r="L21" s="37">
        <f>N21+P21+R21</f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f>U21+W21+Y21</f>
      </c>
      <c r="T21" s="37">
        <f>V21+X21+Z21</f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</row>
    <row r="22" ht="30" customHeight="1">
      <c r="A22" s="44" t="s">
        <v>457</v>
      </c>
      <c r="B22" s="43" t="s">
        <v>458</v>
      </c>
      <c r="C22" s="37">
        <f>E22+G22+I22</f>
      </c>
      <c r="D22" s="37">
        <f>F22+H22+J22</f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f>M22+O22+Q22</f>
      </c>
      <c r="L22" s="37">
        <f>N22+P22+R22</f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f>U22+W22+Y22</f>
      </c>
      <c r="T22" s="37">
        <f>V22+X22+Z22</f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</row>
    <row r="23" ht="30" customHeight="1">
      <c r="A23" s="44" t="s">
        <v>459</v>
      </c>
      <c r="B23" s="43" t="s">
        <v>460</v>
      </c>
      <c r="C23" s="37">
        <f>E23+G23+I23</f>
      </c>
      <c r="D23" s="37">
        <f>F23+H23+J23</f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f>M23+O23+Q23</f>
      </c>
      <c r="L23" s="37">
        <f>N23+P23+R23</f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f>U23+W23+Y23</f>
      </c>
      <c r="T23" s="37">
        <f>V23+X23+Z23</f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7">
        <v>0</v>
      </c>
    </row>
    <row r="24" ht="30" customHeight="1">
      <c r="A24" s="44" t="s">
        <v>461</v>
      </c>
      <c r="B24" s="43" t="s">
        <v>462</v>
      </c>
      <c r="C24" s="37">
        <f>E24+G24+I24</f>
      </c>
      <c r="D24" s="37">
        <f>F24+H24+J24</f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f>M24+O24+Q24</f>
      </c>
      <c r="L24" s="37">
        <f>N24+P24+R24</f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f>U24+W24+Y24</f>
      </c>
      <c r="T24" s="37">
        <f>V24+X24+Z24</f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</row>
    <row r="25" ht="30" customHeight="1">
      <c r="A25" s="44" t="s">
        <v>463</v>
      </c>
      <c r="B25" s="43" t="s">
        <v>464</v>
      </c>
      <c r="C25" s="37">
        <f>E25+G25+I25</f>
      </c>
      <c r="D25" s="37">
        <f>F25+H25+J25</f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f>M25+O25+Q25</f>
      </c>
      <c r="L25" s="37">
        <f>N25+P25+R25</f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f>U25+W25+Y25</f>
      </c>
      <c r="T25" s="37">
        <f>V25+X25+Z25</f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</row>
    <row r="26" ht="30" customHeight="1">
      <c r="A26" s="21" t="s">
        <v>465</v>
      </c>
      <c r="B26" s="22" t="s">
        <v>94</v>
      </c>
      <c r="C26" s="20">
        <f>E26+G26+I26</f>
      </c>
      <c r="D26" s="20">
        <f>F26+H26+J26</f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f>M26+O26+Q26</f>
      </c>
      <c r="L26" s="20">
        <f>N26+P26+R26</f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f>U26+W26+Y26</f>
      </c>
      <c r="T26" s="20">
        <f>V26+X26+Z26</f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</row>
    <row r="27" ht="30" customHeight="1">
      <c r="A27" s="44" t="s">
        <v>466</v>
      </c>
      <c r="B27" s="43" t="s">
        <v>241</v>
      </c>
      <c r="C27" s="37">
        <f>E27+G27+I27</f>
      </c>
      <c r="D27" s="37">
        <f>F27+H27+J27</f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f>M27+O27+Q27</f>
      </c>
      <c r="L27" s="37">
        <f>N27+P27+R27</f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f>U27+W27+Y27</f>
      </c>
      <c r="T27" s="37">
        <f>V27+X27+Z27</f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</row>
    <row r="28" ht="30" customHeight="1">
      <c r="A28" s="44" t="s">
        <v>467</v>
      </c>
      <c r="B28" s="43" t="s">
        <v>468</v>
      </c>
      <c r="C28" s="37">
        <f>E28+G28+I28</f>
      </c>
      <c r="D28" s="37">
        <f>F28+H28+J28</f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f>M28+O28+Q28</f>
      </c>
      <c r="L28" s="37">
        <f>N28+P28+R28</f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f>U28+W28+Y28</f>
      </c>
      <c r="T28" s="37">
        <f>V28+X28+Z28</f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</row>
    <row r="29" ht="30" customHeight="1">
      <c r="A29" s="44" t="s">
        <v>469</v>
      </c>
      <c r="B29" s="43" t="s">
        <v>470</v>
      </c>
      <c r="C29" s="37">
        <f>E29+G29+I29</f>
      </c>
      <c r="D29" s="37">
        <f>F29+H29+J29</f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f>M29+O29+Q29</f>
      </c>
      <c r="L29" s="37">
        <f>N29+P29+R29</f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f>U29+W29+Y29</f>
      </c>
      <c r="T29" s="37">
        <f>V29+X29+Z29</f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</row>
    <row r="30" ht="30" customHeight="1">
      <c r="A30" s="44" t="s">
        <v>471</v>
      </c>
      <c r="B30" s="43" t="s">
        <v>472</v>
      </c>
      <c r="C30" s="37">
        <f>E30+G30+I30</f>
      </c>
      <c r="D30" s="37">
        <f>F30+H30+J30</f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f>M30+O30+Q30</f>
      </c>
      <c r="L30" s="37">
        <f>N30+P30+R30</f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f>U30+W30+Y30</f>
      </c>
      <c r="T30" s="37">
        <f>V30+X30+Z30</f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</row>
    <row r="31" ht="30" customHeight="1">
      <c r="A31" s="44" t="s">
        <v>473</v>
      </c>
      <c r="B31" s="43" t="s">
        <v>474</v>
      </c>
      <c r="C31" s="37">
        <f>E31+G31+I31</f>
      </c>
      <c r="D31" s="37">
        <f>F31+H31+J31</f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f>M31+O31+Q31</f>
      </c>
      <c r="L31" s="37">
        <f>N31+P31+R31</f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f>U31+W31+Y31</f>
      </c>
      <c r="T31" s="37">
        <f>V31+X31+Z31</f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</row>
    <row r="32" ht="30" customHeight="1">
      <c r="A32" s="44" t="s">
        <v>475</v>
      </c>
      <c r="B32" s="43" t="s">
        <v>476</v>
      </c>
      <c r="C32" s="37">
        <f>E32+G32+I32</f>
      </c>
      <c r="D32" s="37">
        <f>F32+H32+J32</f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f>M32+O32+Q32</f>
      </c>
      <c r="L32" s="37">
        <f>N32+P32+R32</f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f>U32+W32+Y32</f>
      </c>
      <c r="T32" s="37">
        <f>V32+X32+Z32</f>
      </c>
      <c r="U32" s="37">
        <v>0</v>
      </c>
      <c r="V32" s="37">
        <v>0</v>
      </c>
      <c r="W32" s="37">
        <v>0</v>
      </c>
      <c r="X32" s="37">
        <v>0</v>
      </c>
      <c r="Y32" s="37">
        <v>0</v>
      </c>
      <c r="Z32" s="37">
        <v>0</v>
      </c>
    </row>
    <row r="33" ht="30" customHeight="1">
      <c r="A33" s="44" t="s">
        <v>477</v>
      </c>
      <c r="B33" s="43" t="s">
        <v>377</v>
      </c>
      <c r="C33" s="37">
        <f>E33+G33+I33</f>
      </c>
      <c r="D33" s="37">
        <f>F33+H33+J33</f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f>M33+O33+Q33</f>
      </c>
      <c r="L33" s="37">
        <f>N33+P33+R33</f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f>U33+W33+Y33</f>
      </c>
      <c r="T33" s="37">
        <f>V33+X33+Z33</f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</row>
    <row r="34" ht="30" customHeight="1">
      <c r="A34" s="44" t="s">
        <v>478</v>
      </c>
      <c r="B34" s="43" t="s">
        <v>479</v>
      </c>
      <c r="C34" s="37">
        <f>E34+G34+I34</f>
      </c>
      <c r="D34" s="37">
        <f>F34+H34+J34</f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f>M34+O34+Q34</f>
      </c>
      <c r="L34" s="37">
        <f>N34+P34+R34</f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f>U34+W34+Y34</f>
      </c>
      <c r="T34" s="37">
        <f>V34+X34+Z34</f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</row>
    <row r="35" ht="30" customHeight="1">
      <c r="A35" s="44" t="s">
        <v>480</v>
      </c>
      <c r="B35" s="43" t="s">
        <v>481</v>
      </c>
      <c r="C35" s="37">
        <f>E35+G35+I35</f>
      </c>
      <c r="D35" s="37">
        <f>F35+H35+J35</f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f>M35+O35+Q35</f>
      </c>
      <c r="L35" s="37">
        <f>N35+P35+R35</f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f>U35+W35+Y35</f>
      </c>
      <c r="T35" s="37">
        <f>V35+X35+Z35</f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7">
        <v>0</v>
      </c>
    </row>
    <row r="36" ht="30" customHeight="1">
      <c r="A36" s="44" t="s">
        <v>482</v>
      </c>
      <c r="B36" s="43" t="s">
        <v>483</v>
      </c>
      <c r="C36" s="37">
        <f>E36+G36+I36</f>
      </c>
      <c r="D36" s="37">
        <f>F36+H36+J36</f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f>M36+O36+Q36</f>
      </c>
      <c r="L36" s="37">
        <f>N36+P36+R36</f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f>U36+W36+Y36</f>
      </c>
      <c r="T36" s="37">
        <f>V36+X36+Z36</f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</row>
    <row r="37" ht="30" customHeight="1">
      <c r="A37" s="44" t="s">
        <v>484</v>
      </c>
      <c r="B37" s="43" t="s">
        <v>485</v>
      </c>
      <c r="C37" s="37">
        <f>E37+G37+I37</f>
      </c>
      <c r="D37" s="37">
        <f>F37+H37+J37</f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f>M37+O37+Q37</f>
      </c>
      <c r="L37" s="37">
        <f>N37+P37+R37</f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f>U37+W37+Y37</f>
      </c>
      <c r="T37" s="37">
        <f>V37+X37+Z37</f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</row>
    <row r="38" ht="30" customHeight="1">
      <c r="A38" s="44" t="s">
        <v>486</v>
      </c>
      <c r="B38" s="43" t="s">
        <v>487</v>
      </c>
      <c r="C38" s="37">
        <f>E38+G38+I38</f>
      </c>
      <c r="D38" s="37">
        <f>F38+H38+J38</f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f>M38+O38+Q38</f>
      </c>
      <c r="L38" s="37">
        <f>N38+P38+R38</f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f>U38+W38+Y38</f>
      </c>
      <c r="T38" s="37">
        <f>V38+X38+Z38</f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</row>
    <row r="39" ht="30" customHeight="1">
      <c r="A39" s="44" t="s">
        <v>488</v>
      </c>
      <c r="B39" s="43" t="s">
        <v>489</v>
      </c>
      <c r="C39" s="37">
        <f>E39+G39+I39</f>
      </c>
      <c r="D39" s="37">
        <f>F39+H39+J39</f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f>M39+O39+Q39</f>
      </c>
      <c r="L39" s="37">
        <f>N39+P39+R39</f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f>U39+W39+Y39</f>
      </c>
      <c r="T39" s="37">
        <f>V39+X39+Z39</f>
      </c>
      <c r="U39" s="37">
        <v>0</v>
      </c>
      <c r="V39" s="37">
        <v>0</v>
      </c>
      <c r="W39" s="37">
        <v>0</v>
      </c>
      <c r="X39" s="37">
        <v>0</v>
      </c>
      <c r="Y39" s="37">
        <v>0</v>
      </c>
      <c r="Z39" s="37">
        <v>0</v>
      </c>
    </row>
    <row r="40" ht="30" customHeight="1">
      <c r="A40" s="21" t="s">
        <v>490</v>
      </c>
      <c r="B40" s="22" t="s">
        <v>155</v>
      </c>
      <c r="C40" s="20">
        <f>E40+G40+I40</f>
      </c>
      <c r="D40" s="20">
        <f>F40+H40+J40</f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f>M40+O40+Q40</f>
      </c>
      <c r="L40" s="20">
        <f>N40+P40+R40</f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f>U40+W40+Y40</f>
      </c>
      <c r="T40" s="20">
        <f>V40+X40+Z40</f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</row>
    <row r="41" ht="30" customHeight="1">
      <c r="A41" s="44" t="s">
        <v>491</v>
      </c>
      <c r="B41" s="43" t="s">
        <v>157</v>
      </c>
      <c r="C41" s="37">
        <f>E41+G41+I41</f>
      </c>
      <c r="D41" s="37">
        <f>F41+H41+J41</f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f>M41+O41+Q41</f>
      </c>
      <c r="L41" s="37">
        <f>N41+P41+R41</f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f>U41+W41+Y41</f>
      </c>
      <c r="T41" s="37">
        <f>V41+X41+Z41</f>
      </c>
      <c r="U41" s="37">
        <v>0</v>
      </c>
      <c r="V41" s="37">
        <v>0</v>
      </c>
      <c r="W41" s="37">
        <v>0</v>
      </c>
      <c r="X41" s="37">
        <v>0</v>
      </c>
      <c r="Y41" s="37">
        <v>0</v>
      </c>
      <c r="Z41" s="37">
        <v>0</v>
      </c>
    </row>
    <row r="42" ht="30" customHeight="1">
      <c r="A42" s="44" t="s">
        <v>492</v>
      </c>
      <c r="B42" s="43" t="s">
        <v>159</v>
      </c>
      <c r="C42" s="37">
        <f>E42+G42+I42</f>
      </c>
      <c r="D42" s="37">
        <f>F42+H42+J42</f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f>M42+O42+Q42</f>
      </c>
      <c r="L42" s="37">
        <f>N42+P42+R42</f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f>U42+W42+Y42</f>
      </c>
      <c r="T42" s="37">
        <f>V42+X42+Z42</f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7">
        <v>0</v>
      </c>
    </row>
    <row r="43" ht="30" customHeight="1">
      <c r="A43" s="44" t="s">
        <v>493</v>
      </c>
      <c r="B43" s="43" t="s">
        <v>161</v>
      </c>
      <c r="C43" s="37">
        <f>E43+G43+I43</f>
      </c>
      <c r="D43" s="37">
        <f>F43+H43+J43</f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f>M43+O43+Q43</f>
      </c>
      <c r="L43" s="37">
        <f>N43+P43+R43</f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f>U43+W43+Y43</f>
      </c>
      <c r="T43" s="37">
        <f>V43+X43+Z43</f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</row>
    <row r="44" ht="30" customHeight="1">
      <c r="A44" s="44" t="s">
        <v>494</v>
      </c>
      <c r="B44" s="43" t="s">
        <v>163</v>
      </c>
      <c r="C44" s="37">
        <f>E44+G44+I44</f>
      </c>
      <c r="D44" s="37">
        <f>F44+H44+J44</f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f>M44+O44+Q44</f>
      </c>
      <c r="L44" s="37">
        <f>N44+P44+R44</f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f>U44+W44+Y44</f>
      </c>
      <c r="T44" s="37">
        <f>V44+X44+Z44</f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  <c r="Z44" s="37">
        <v>0</v>
      </c>
    </row>
    <row r="45" ht="30" customHeight="1">
      <c r="A45" s="44" t="s">
        <v>495</v>
      </c>
      <c r="B45" s="43" t="s">
        <v>496</v>
      </c>
      <c r="C45" s="37">
        <f>E45+G45+I45</f>
      </c>
      <c r="D45" s="37">
        <f>F45+H45+J45</f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f>M45+O45+Q45</f>
      </c>
      <c r="L45" s="37">
        <f>N45+P45+R45</f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f>U45+W45+Y45</f>
      </c>
      <c r="T45" s="37">
        <f>V45+X45+Z45</f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7">
        <v>0</v>
      </c>
    </row>
    <row r="46" ht="30" customHeight="1">
      <c r="A46" s="44" t="s">
        <v>497</v>
      </c>
      <c r="B46" s="43" t="s">
        <v>498</v>
      </c>
      <c r="C46" s="37">
        <f>E46+G46+I46</f>
      </c>
      <c r="D46" s="37">
        <f>F46+H46+J46</f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f>M46+O46+Q46</f>
      </c>
      <c r="L46" s="37">
        <f>N46+P46+R46</f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f>U46+W46+Y46</f>
      </c>
      <c r="T46" s="37">
        <f>V46+X46+Z46</f>
      </c>
      <c r="U46" s="37">
        <v>0</v>
      </c>
      <c r="V46" s="37">
        <v>0</v>
      </c>
      <c r="W46" s="37">
        <v>0</v>
      </c>
      <c r="X46" s="37">
        <v>0</v>
      </c>
      <c r="Y46" s="37">
        <v>0</v>
      </c>
      <c r="Z46" s="37">
        <v>0</v>
      </c>
    </row>
    <row r="47" ht="30" customHeight="1">
      <c r="A47" s="44" t="s">
        <v>499</v>
      </c>
      <c r="B47" s="43" t="s">
        <v>500</v>
      </c>
      <c r="C47" s="37">
        <f>E47+G47+I47</f>
      </c>
      <c r="D47" s="37">
        <f>F47+H47+J47</f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f>M47+O47+Q47</f>
      </c>
      <c r="L47" s="37">
        <f>N47+P47+R47</f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f>U47+W47+Y47</f>
      </c>
      <c r="T47" s="37">
        <f>V47+X47+Z47</f>
      </c>
      <c r="U47" s="37">
        <v>0</v>
      </c>
      <c r="V47" s="37">
        <v>0</v>
      </c>
      <c r="W47" s="37">
        <v>0</v>
      </c>
      <c r="X47" s="37">
        <v>0</v>
      </c>
      <c r="Y47" s="37">
        <v>0</v>
      </c>
      <c r="Z47" s="37">
        <v>0</v>
      </c>
    </row>
    <row r="48" ht="30" customHeight="1">
      <c r="A48" s="44" t="s">
        <v>501</v>
      </c>
      <c r="B48" s="43" t="s">
        <v>502</v>
      </c>
      <c r="C48" s="37">
        <f>E48+G48+I48</f>
      </c>
      <c r="D48" s="37">
        <f>F48+H48+J48</f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f>M48+O48+Q48</f>
      </c>
      <c r="L48" s="37">
        <f>N48+P48+R48</f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f>U48+W48+Y48</f>
      </c>
      <c r="T48" s="37">
        <f>V48+X48+Z48</f>
      </c>
      <c r="U48" s="37">
        <v>0</v>
      </c>
      <c r="V48" s="37">
        <v>0</v>
      </c>
      <c r="W48" s="37">
        <v>0</v>
      </c>
      <c r="X48" s="37">
        <v>0</v>
      </c>
      <c r="Y48" s="37">
        <v>0</v>
      </c>
      <c r="Z48" s="37">
        <v>0</v>
      </c>
    </row>
    <row r="49" ht="30" customHeight="1">
      <c r="A49" s="44" t="s">
        <v>503</v>
      </c>
      <c r="B49" s="43" t="s">
        <v>504</v>
      </c>
      <c r="C49" s="37">
        <f>E49+G49+I49</f>
      </c>
      <c r="D49" s="37">
        <f>F49+H49+J49</f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f>M49+O49+Q49</f>
      </c>
      <c r="L49" s="37">
        <f>N49+P49+R49</f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f>U49+W49+Y49</f>
      </c>
      <c r="T49" s="37">
        <f>V49+X49+Z49</f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v>0</v>
      </c>
    </row>
    <row r="50" ht="20" customHeight="1">
      <c r="A50" s="18" t="s">
        <v>100</v>
      </c>
      <c r="B50" s="22" t="s">
        <v>101</v>
      </c>
      <c r="C50" s="20">
        <f>VLOOKUP("1000",B:Z,2,0) + VLOOKUP("2000",B:Z,2,0) + VLOOKUP("3000",B:Z,2,0)</f>
      </c>
      <c r="D50" s="20">
        <f>VLOOKUP("1000",B:Z,3,0) + VLOOKUP("2000",B:Z,3,0) + VLOOKUP("3000",B:Z,3,0)</f>
      </c>
      <c r="E50" s="20">
        <f>VLOOKUP("1000",B:Z,4,0) + VLOOKUP("2000",B:Z,4,0) + VLOOKUP("3000",B:Z,4,0)</f>
      </c>
      <c r="F50" s="20">
        <f>VLOOKUP("1000",B:Z,5,0) + VLOOKUP("2000",B:Z,5,0) + VLOOKUP("3000",B:Z,5,0)</f>
      </c>
      <c r="G50" s="20">
        <f>VLOOKUP("1000",B:Z,6,0) + VLOOKUP("2000",B:Z,6,0) + VLOOKUP("3000",B:Z,6,0)</f>
      </c>
      <c r="H50" s="20">
        <f>VLOOKUP("1000",B:Z,7,0) + VLOOKUP("2000",B:Z,7,0) + VLOOKUP("3000",B:Z,7,0)</f>
      </c>
      <c r="I50" s="20">
        <f>VLOOKUP("1000",B:Z,8,0) + VLOOKUP("2000",B:Z,8,0) + VLOOKUP("3000",B:Z,8,0)</f>
      </c>
      <c r="J50" s="20">
        <f>VLOOKUP("1000",B:Z,9,0) + VLOOKUP("2000",B:Z,9,0) + VLOOKUP("3000",B:Z,9,0)</f>
      </c>
      <c r="K50" s="20">
        <f>VLOOKUP("1000",B:Z,10,0) + VLOOKUP("2000",B:Z,10,0) + VLOOKUP("3000",B:Z,10,0)</f>
      </c>
      <c r="L50" s="20">
        <f>VLOOKUP("1000",B:Z,11,0) + VLOOKUP("2000",B:Z,11,0) + VLOOKUP("3000",B:Z,11,0)</f>
      </c>
      <c r="M50" s="20">
        <f>VLOOKUP("1000",B:Z,12,0) + VLOOKUP("2000",B:Z,12,0) + VLOOKUP("3000",B:Z,12,0)</f>
      </c>
      <c r="N50" s="20">
        <f>VLOOKUP("1000",B:Z,13,0) + VLOOKUP("2000",B:Z,13,0) + VLOOKUP("3000",B:Z,13,0)</f>
      </c>
      <c r="O50" s="20">
        <f>VLOOKUP("1000",B:Z,14,0) + VLOOKUP("2000",B:Z,14,0) + VLOOKUP("3000",B:Z,14,0)</f>
      </c>
      <c r="P50" s="20">
        <f>VLOOKUP("1000",B:Z,15,0) + VLOOKUP("2000",B:Z,15,0) + VLOOKUP("3000",B:Z,15,0)</f>
      </c>
      <c r="Q50" s="20">
        <f>VLOOKUP("1000",B:Z,16,0) + VLOOKUP("2000",B:Z,16,0) + VLOOKUP("3000",B:Z,16,0)</f>
      </c>
      <c r="R50" s="20">
        <f>VLOOKUP("1000",B:Z,17,0) + VLOOKUP("2000",B:Z,17,0) + VLOOKUP("3000",B:Z,17,0)</f>
      </c>
      <c r="S50" s="20">
        <f>VLOOKUP("1000",B:Z,18,0) + VLOOKUP("2000",B:Z,18,0) + VLOOKUP("3000",B:Z,18,0)</f>
      </c>
      <c r="T50" s="20">
        <f>VLOOKUP("1000",B:Z,19,0) + VLOOKUP("2000",B:Z,19,0) + VLOOKUP("3000",B:Z,19,0)</f>
      </c>
      <c r="U50" s="20">
        <f>VLOOKUP("1000",B:Z,20,0) + VLOOKUP("2000",B:Z,20,0) + VLOOKUP("3000",B:Z,20,0)</f>
      </c>
      <c r="V50" s="20">
        <f>VLOOKUP("1000",B:Z,21,0) + VLOOKUP("2000",B:Z,21,0) + VLOOKUP("3000",B:Z,21,0)</f>
      </c>
      <c r="W50" s="20">
        <f>VLOOKUP("1000",B:Z,22,0) + VLOOKUP("2000",B:Z,22,0) + VLOOKUP("3000",B:Z,22,0)</f>
      </c>
      <c r="X50" s="20">
        <f>VLOOKUP("1000",B:Z,23,0) + VLOOKUP("2000",B:Z,23,0) + VLOOKUP("3000",B:Z,23,0)</f>
      </c>
      <c r="Y50" s="20">
        <f>VLOOKUP("1000",B:Z,24,0) + VLOOKUP("2000",B:Z,24,0) + VLOOKUP("3000",B:Z,24,0)</f>
      </c>
      <c r="Z50" s="20">
        <f>VLOOKUP("1000",B:Z,25,0) + VLOOKUP("2000",B:Z,25,0) + VLOOKUP("3000",B:Z,25,0)</f>
      </c>
    </row>
  </sheetData>
  <sheetProtection password="" sheet="1" objects="1" scenarios="1"/>
  <mergeCells>
    <mergeCell ref="A1:Z1"/>
    <mergeCell ref="A2:A6"/>
    <mergeCell ref="B2:B6"/>
    <mergeCell ref="C2:J3"/>
    <mergeCell ref="K2:Z2"/>
    <mergeCell ref="K3:R3"/>
    <mergeCell ref="S3:Z3"/>
    <mergeCell ref="C4:D5"/>
    <mergeCell ref="E4:J4"/>
    <mergeCell ref="K4:L5"/>
    <mergeCell ref="M4:R4"/>
    <mergeCell ref="S4:T5"/>
    <mergeCell ref="U4:Z4"/>
    <mergeCell ref="E5:F5"/>
    <mergeCell ref="G5:H5"/>
    <mergeCell ref="I5:J5"/>
    <mergeCell ref="M5:N5"/>
    <mergeCell ref="O5:P5"/>
    <mergeCell ref="Q5:R5"/>
    <mergeCell ref="U5:V5"/>
    <mergeCell ref="W5:X5"/>
    <mergeCell ref="Y5:Z5"/>
  </mergeCells>
  <phoneticPr fontId="0" type="noConversion"/>
  <pageMargins left="0.4" right="0.4" top="0.4" bottom="0.4" header="0.1" footer="0.1"/>
  <pageSetup paperSize="9" fitToHeight="0" orientation="landscape" verticalDpi="0" r:id="rId24"/>
  <headerFooter>
    <oddHeader>&amp;R&amp;R&amp;"Verdana,����������" &amp;12 &amp;K00-00922360.ELN.220488</oddHeader>
    <oddFooter>&amp;L&amp;L&amp;"Verdana,����������"&amp;K000000&amp;L&amp;"Verdana,����������"&amp;K00-014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5" width="17.19" customWidth="1"/>
  </cols>
  <sheetData>
    <row r="1" ht="50" customHeight="1">
      <c r="A1" s="1" t="s">
        <v>517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0" customHeight="1">
      <c r="A2" s="43" t="s">
        <v>134</v>
      </c>
      <c r="B2" s="43" t="s">
        <v>75</v>
      </c>
      <c r="C2" s="43" t="s">
        <v>518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ht="30" customHeight="1">
      <c r="A3" s="43"/>
      <c r="B3" s="43"/>
      <c r="C3" s="43" t="s">
        <v>519</v>
      </c>
      <c r="D3" s="43" t="s">
        <v>186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ht="30" customHeight="1">
      <c r="A4" s="43"/>
      <c r="B4" s="43"/>
      <c r="C4" s="43"/>
      <c r="D4" s="43" t="s">
        <v>520</v>
      </c>
      <c r="E4" s="43"/>
      <c r="F4" s="43"/>
      <c r="G4" s="43"/>
      <c r="H4" s="43"/>
      <c r="I4" s="43"/>
      <c r="J4" s="43" t="s">
        <v>521</v>
      </c>
      <c r="K4" s="43"/>
      <c r="L4" s="43" t="s">
        <v>419</v>
      </c>
      <c r="M4" s="43"/>
      <c r="N4" s="43"/>
      <c r="O4" s="43" t="s">
        <v>522</v>
      </c>
    </row>
    <row r="5" ht="30" customHeight="1">
      <c r="A5" s="43"/>
      <c r="B5" s="43"/>
      <c r="C5" s="43"/>
      <c r="D5" s="43" t="s">
        <v>523</v>
      </c>
      <c r="E5" s="43" t="s">
        <v>524</v>
      </c>
      <c r="F5" s="43" t="s">
        <v>525</v>
      </c>
      <c r="G5" s="43" t="s">
        <v>424</v>
      </c>
      <c r="H5" s="43" t="s">
        <v>526</v>
      </c>
      <c r="I5" s="43" t="s">
        <v>527</v>
      </c>
      <c r="J5" s="43" t="s">
        <v>528</v>
      </c>
      <c r="K5" s="43" t="s">
        <v>521</v>
      </c>
      <c r="L5" s="43" t="s">
        <v>529</v>
      </c>
      <c r="M5" s="43" t="s">
        <v>530</v>
      </c>
      <c r="N5" s="43" t="s">
        <v>531</v>
      </c>
      <c r="O5" s="43"/>
    </row>
    <row r="6" ht="20" customHeight="1">
      <c r="A6" s="43" t="s">
        <v>17</v>
      </c>
      <c r="B6" s="43" t="s">
        <v>19</v>
      </c>
      <c r="C6" s="43" t="s">
        <v>22</v>
      </c>
      <c r="D6" s="43" t="s">
        <v>24</v>
      </c>
      <c r="E6" s="43" t="s">
        <v>27</v>
      </c>
      <c r="F6" s="43" t="s">
        <v>30</v>
      </c>
      <c r="G6" s="43" t="s">
        <v>32</v>
      </c>
      <c r="H6" s="43" t="s">
        <v>35</v>
      </c>
      <c r="I6" s="43" t="s">
        <v>38</v>
      </c>
      <c r="J6" s="43" t="s">
        <v>41</v>
      </c>
      <c r="K6" s="43" t="s">
        <v>43</v>
      </c>
      <c r="L6" s="43" t="s">
        <v>45</v>
      </c>
      <c r="M6" s="43" t="s">
        <v>47</v>
      </c>
      <c r="N6" s="43" t="s">
        <v>50</v>
      </c>
      <c r="O6" s="43" t="s">
        <v>53</v>
      </c>
    </row>
    <row r="7" ht="30" customHeight="1">
      <c r="A7" s="21" t="s">
        <v>433</v>
      </c>
      <c r="B7" s="22" t="s">
        <v>85</v>
      </c>
      <c r="C7" s="20">
        <f>SUM(D7:O7)</f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</row>
    <row r="8" ht="30" customHeight="1">
      <c r="A8" s="44" t="s">
        <v>434</v>
      </c>
      <c r="B8" s="43" t="s">
        <v>238</v>
      </c>
      <c r="C8" s="37">
        <f>SUM(D8:O8)</f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</row>
    <row r="9" ht="30" customHeight="1">
      <c r="A9" s="44" t="s">
        <v>435</v>
      </c>
      <c r="B9" s="43" t="s">
        <v>436</v>
      </c>
      <c r="C9" s="37">
        <f>SUM(D9:O9)</f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</row>
    <row r="10" ht="30" customHeight="1">
      <c r="A10" s="44" t="s">
        <v>437</v>
      </c>
      <c r="B10" s="43" t="s">
        <v>438</v>
      </c>
      <c r="C10" s="37">
        <f>SUM(D10:O10)</f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</row>
    <row r="11" ht="30" customHeight="1">
      <c r="A11" s="44" t="s">
        <v>439</v>
      </c>
      <c r="B11" s="43" t="s">
        <v>440</v>
      </c>
      <c r="C11" s="37">
        <f>SUM(D11:O11)</f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</row>
    <row r="12" ht="30" customHeight="1">
      <c r="A12" s="44" t="s">
        <v>441</v>
      </c>
      <c r="B12" s="43" t="s">
        <v>442</v>
      </c>
      <c r="C12" s="37">
        <f>SUM(D12:O12)</f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</row>
    <row r="13" ht="30" customHeight="1">
      <c r="A13" s="44" t="s">
        <v>443</v>
      </c>
      <c r="B13" s="43" t="s">
        <v>444</v>
      </c>
      <c r="C13" s="37">
        <f>SUM(D13:O13)</f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</row>
    <row r="14" ht="30" customHeight="1">
      <c r="A14" s="44" t="s">
        <v>445</v>
      </c>
      <c r="B14" s="43" t="s">
        <v>446</v>
      </c>
      <c r="C14" s="37">
        <f>SUM(D14:O14)</f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</row>
    <row r="15" ht="30" customHeight="1">
      <c r="A15" s="44" t="s">
        <v>447</v>
      </c>
      <c r="B15" s="43" t="s">
        <v>448</v>
      </c>
      <c r="C15" s="37">
        <f>SUM(D15:O15)</f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</row>
    <row r="16" ht="30" customHeight="1">
      <c r="A16" s="44" t="s">
        <v>449</v>
      </c>
      <c r="B16" s="43" t="s">
        <v>450</v>
      </c>
      <c r="C16" s="37">
        <f>SUM(D16:O16)</f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</row>
    <row r="17" ht="30" customHeight="1">
      <c r="A17" s="44" t="s">
        <v>451</v>
      </c>
      <c r="B17" s="43" t="s">
        <v>374</v>
      </c>
      <c r="C17" s="37">
        <f>SUM(D17:O17)</f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</row>
    <row r="18" ht="30" customHeight="1">
      <c r="A18" s="44" t="s">
        <v>452</v>
      </c>
      <c r="B18" s="43" t="s">
        <v>453</v>
      </c>
      <c r="C18" s="37">
        <f>SUM(D18:O18)</f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</row>
    <row r="19" ht="30" customHeight="1">
      <c r="A19" s="44" t="s">
        <v>454</v>
      </c>
      <c r="B19" s="43" t="s">
        <v>455</v>
      </c>
      <c r="C19" s="37">
        <f>SUM(D19:O19)</f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</row>
    <row r="20" ht="30" customHeight="1">
      <c r="A20" s="44" t="s">
        <v>456</v>
      </c>
      <c r="B20" s="43" t="s">
        <v>90</v>
      </c>
      <c r="C20" s="37">
        <f>SUM(D20:O20)</f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</row>
    <row r="21" ht="30" customHeight="1">
      <c r="A21" s="44" t="s">
        <v>457</v>
      </c>
      <c r="B21" s="43" t="s">
        <v>458</v>
      </c>
      <c r="C21" s="37">
        <f>SUM(D21:O21)</f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</row>
    <row r="22" ht="30" customHeight="1">
      <c r="A22" s="44" t="s">
        <v>459</v>
      </c>
      <c r="B22" s="43" t="s">
        <v>460</v>
      </c>
      <c r="C22" s="37">
        <f>SUM(D22:O22)</f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</row>
    <row r="23" ht="30" customHeight="1">
      <c r="A23" s="44" t="s">
        <v>461</v>
      </c>
      <c r="B23" s="43" t="s">
        <v>462</v>
      </c>
      <c r="C23" s="37">
        <f>SUM(D23:O23)</f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</row>
    <row r="24" ht="30" customHeight="1">
      <c r="A24" s="44" t="s">
        <v>463</v>
      </c>
      <c r="B24" s="43" t="s">
        <v>464</v>
      </c>
      <c r="C24" s="37">
        <f>SUM(D24:O24)</f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</row>
    <row r="25" ht="30" customHeight="1">
      <c r="A25" s="21" t="s">
        <v>465</v>
      </c>
      <c r="B25" s="22" t="s">
        <v>94</v>
      </c>
      <c r="C25" s="20">
        <f>SUM(D25:O25)</f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</row>
    <row r="26" ht="30" customHeight="1">
      <c r="A26" s="44" t="s">
        <v>466</v>
      </c>
      <c r="B26" s="43" t="s">
        <v>241</v>
      </c>
      <c r="C26" s="37">
        <f>SUM(D26:O26)</f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</row>
    <row r="27" ht="30" customHeight="1">
      <c r="A27" s="44" t="s">
        <v>467</v>
      </c>
      <c r="B27" s="43" t="s">
        <v>468</v>
      </c>
      <c r="C27" s="37">
        <f>SUM(D27:O27)</f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</row>
    <row r="28" ht="30" customHeight="1">
      <c r="A28" s="44" t="s">
        <v>469</v>
      </c>
      <c r="B28" s="43" t="s">
        <v>470</v>
      </c>
      <c r="C28" s="37">
        <f>SUM(D28:O28)</f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</row>
    <row r="29" ht="30" customHeight="1">
      <c r="A29" s="44" t="s">
        <v>471</v>
      </c>
      <c r="B29" s="43" t="s">
        <v>472</v>
      </c>
      <c r="C29" s="37">
        <f>SUM(D29:O29)</f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</row>
    <row r="30" ht="30" customHeight="1">
      <c r="A30" s="44" t="s">
        <v>473</v>
      </c>
      <c r="B30" s="43" t="s">
        <v>474</v>
      </c>
      <c r="C30" s="37">
        <f>SUM(D30:O30)</f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</row>
    <row r="31" ht="30" customHeight="1">
      <c r="A31" s="44" t="s">
        <v>475</v>
      </c>
      <c r="B31" s="43" t="s">
        <v>476</v>
      </c>
      <c r="C31" s="37">
        <f>SUM(D31:O31)</f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</row>
    <row r="32" ht="30" customHeight="1">
      <c r="A32" s="44" t="s">
        <v>477</v>
      </c>
      <c r="B32" s="43" t="s">
        <v>377</v>
      </c>
      <c r="C32" s="37">
        <f>SUM(D32:O32)</f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</row>
    <row r="33" ht="30" customHeight="1">
      <c r="A33" s="44" t="s">
        <v>478</v>
      </c>
      <c r="B33" s="43" t="s">
        <v>479</v>
      </c>
      <c r="C33" s="37">
        <f>SUM(D33:O33)</f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</row>
    <row r="34" ht="30" customHeight="1">
      <c r="A34" s="44" t="s">
        <v>480</v>
      </c>
      <c r="B34" s="43" t="s">
        <v>481</v>
      </c>
      <c r="C34" s="37">
        <f>SUM(D34:O34)</f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</row>
    <row r="35" ht="30" customHeight="1">
      <c r="A35" s="44" t="s">
        <v>482</v>
      </c>
      <c r="B35" s="43" t="s">
        <v>483</v>
      </c>
      <c r="C35" s="37">
        <f>SUM(D35:O35)</f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</row>
    <row r="36" ht="30" customHeight="1">
      <c r="A36" s="44" t="s">
        <v>484</v>
      </c>
      <c r="B36" s="43" t="s">
        <v>485</v>
      </c>
      <c r="C36" s="37">
        <f>SUM(D36:O36)</f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</row>
    <row r="37" ht="30" customHeight="1">
      <c r="A37" s="44" t="s">
        <v>486</v>
      </c>
      <c r="B37" s="43" t="s">
        <v>487</v>
      </c>
      <c r="C37" s="37">
        <f>SUM(D37:O37)</f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</row>
    <row r="38" ht="30" customHeight="1">
      <c r="A38" s="44" t="s">
        <v>488</v>
      </c>
      <c r="B38" s="43" t="s">
        <v>489</v>
      </c>
      <c r="C38" s="37">
        <f>SUM(D38:O38)</f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</row>
    <row r="39" ht="30" customHeight="1">
      <c r="A39" s="21" t="s">
        <v>490</v>
      </c>
      <c r="B39" s="22" t="s">
        <v>155</v>
      </c>
      <c r="C39" s="20">
        <f>SUM(D39:O39)</f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ht="30" customHeight="1">
      <c r="A40" s="44" t="s">
        <v>491</v>
      </c>
      <c r="B40" s="43" t="s">
        <v>157</v>
      </c>
      <c r="C40" s="37">
        <f>SUM(D40:O40)</f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</row>
    <row r="41" ht="30" customHeight="1">
      <c r="A41" s="44" t="s">
        <v>492</v>
      </c>
      <c r="B41" s="43" t="s">
        <v>159</v>
      </c>
      <c r="C41" s="37">
        <f>SUM(D41:O41)</f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</row>
    <row r="42" ht="30" customHeight="1">
      <c r="A42" s="44" t="s">
        <v>493</v>
      </c>
      <c r="B42" s="43" t="s">
        <v>161</v>
      </c>
      <c r="C42" s="37">
        <f>SUM(D42:O42)</f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</row>
    <row r="43" ht="30" customHeight="1">
      <c r="A43" s="44" t="s">
        <v>494</v>
      </c>
      <c r="B43" s="43" t="s">
        <v>163</v>
      </c>
      <c r="C43" s="37">
        <f>SUM(D43:O43)</f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</row>
    <row r="44" ht="30" customHeight="1">
      <c r="A44" s="44" t="s">
        <v>495</v>
      </c>
      <c r="B44" s="43" t="s">
        <v>496</v>
      </c>
      <c r="C44" s="37">
        <f>SUM(D44:O44)</f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</row>
    <row r="45" ht="30" customHeight="1">
      <c r="A45" s="44" t="s">
        <v>497</v>
      </c>
      <c r="B45" s="43" t="s">
        <v>498</v>
      </c>
      <c r="C45" s="37">
        <f>SUM(D45:O45)</f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</row>
    <row r="46" ht="30" customHeight="1">
      <c r="A46" s="44" t="s">
        <v>499</v>
      </c>
      <c r="B46" s="43" t="s">
        <v>500</v>
      </c>
      <c r="C46" s="37">
        <f>SUM(D46:O46)</f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</row>
    <row r="47" ht="30" customHeight="1">
      <c r="A47" s="44" t="s">
        <v>501</v>
      </c>
      <c r="B47" s="43" t="s">
        <v>502</v>
      </c>
      <c r="C47" s="37">
        <f>SUM(D47:O47)</f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</row>
    <row r="48" ht="30" customHeight="1">
      <c r="A48" s="44" t="s">
        <v>503</v>
      </c>
      <c r="B48" s="43" t="s">
        <v>504</v>
      </c>
      <c r="C48" s="37">
        <f>SUM(D48:O48)</f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</row>
    <row r="49" ht="20" customHeight="1">
      <c r="A49" s="18" t="s">
        <v>100</v>
      </c>
      <c r="B49" s="22" t="s">
        <v>101</v>
      </c>
      <c r="C49" s="20">
        <f>VLOOKUP("1000",B:Z,2,0) + VLOOKUP("2000",B:Z,2,0) + VLOOKUP("3000",B:Z,2,0)</f>
      </c>
      <c r="D49" s="20">
        <f>VLOOKUP("1000",B:Z,3,0) + VLOOKUP("2000",B:Z,3,0) + VLOOKUP("3000",B:Z,3,0)</f>
      </c>
      <c r="E49" s="20">
        <f>VLOOKUP("1000",B:Z,4,0) + VLOOKUP("2000",B:Z,4,0) + VLOOKUP("3000",B:Z,4,0)</f>
      </c>
      <c r="F49" s="20">
        <f>VLOOKUP("1000",B:Z,5,0) + VLOOKUP("2000",B:Z,5,0) + VLOOKUP("3000",B:Z,5,0)</f>
      </c>
      <c r="G49" s="20">
        <f>VLOOKUP("1000",B:Z,6,0) + VLOOKUP("2000",B:Z,6,0) + VLOOKUP("3000",B:Z,6,0)</f>
      </c>
      <c r="H49" s="20">
        <f>VLOOKUP("1000",B:Z,7,0) + VLOOKUP("2000",B:Z,7,0) + VLOOKUP("3000",B:Z,7,0)</f>
      </c>
      <c r="I49" s="20">
        <f>VLOOKUP("1000",B:Z,8,0) + VLOOKUP("2000",B:Z,8,0) + VLOOKUP("3000",B:Z,8,0)</f>
      </c>
      <c r="J49" s="20">
        <f>VLOOKUP("1000",B:Z,9,0) + VLOOKUP("2000",B:Z,9,0) + VLOOKUP("3000",B:Z,9,0)</f>
      </c>
      <c r="K49" s="20">
        <f>VLOOKUP("1000",B:Z,10,0) + VLOOKUP("2000",B:Z,10,0) + VLOOKUP("3000",B:Z,10,0)</f>
      </c>
      <c r="L49" s="20">
        <f>VLOOKUP("1000",B:Z,11,0) + VLOOKUP("2000",B:Z,11,0) + VLOOKUP("3000",B:Z,11,0)</f>
      </c>
      <c r="M49" s="20">
        <f>VLOOKUP("1000",B:Z,12,0) + VLOOKUP("2000",B:Z,12,0) + VLOOKUP("3000",B:Z,12,0)</f>
      </c>
      <c r="N49" s="20">
        <f>VLOOKUP("1000",B:Z,13,0) + VLOOKUP("2000",B:Z,13,0) + VLOOKUP("3000",B:Z,13,0)</f>
      </c>
      <c r="O49" s="20">
        <f>VLOOKUP("1000",B:Z,14,0) + VLOOKUP("2000",B:Z,14,0) + VLOOKUP("3000",B:Z,14,0)</f>
      </c>
    </row>
    <row r="50" ht="15" customHeight="1">
</row>
    <row r="51" ht="40" customHeight="1">
      <c r="A51" s="8" t="s">
        <v>532</v>
      </c>
      <c r="B51" s="0"/>
      <c r="C51" s="13"/>
      <c r="D51" s="13"/>
      <c r="E51" s="0"/>
      <c r="F51" s="13"/>
      <c r="G51" s="13"/>
    </row>
    <row r="52" ht="20" customHeight="1">
      <c r="A52" s="0"/>
      <c r="B52" s="0"/>
      <c r="C52" s="9" t="s">
        <v>533</v>
      </c>
      <c r="D52" s="9"/>
      <c r="E52" s="0"/>
      <c r="F52" s="9" t="s">
        <v>534</v>
      </c>
      <c r="G52" s="9"/>
    </row>
    <row r="53" ht="20" customHeight="1">
</row>
    <row r="54" ht="20" customHeight="1">
      <c r="A54" s="8" t="s">
        <v>535</v>
      </c>
      <c r="B54" s="8"/>
    </row>
    <row r="55" ht="40" customHeight="1">
      <c r="A55" s="8" t="s">
        <v>536</v>
      </c>
    </row>
    <row r="56" ht="40" customHeight="1">
      <c r="A56" s="8" t="s">
        <v>537</v>
      </c>
    </row>
    <row r="57" ht="15" customHeight="1">
</row>
    <row r="58" ht="20" customHeight="1">
      <c r="A58" s="0"/>
      <c r="B58" s="14" t="s">
        <v>60</v>
      </c>
      <c r="C58" s="14"/>
      <c r="D58" s="14"/>
      <c r="E58" s="14"/>
      <c r="F58" s="14"/>
    </row>
    <row r="59" ht="20" customHeight="1">
      <c r="A59" s="0"/>
      <c r="B59" s="15" t="s">
        <v>62</v>
      </c>
      <c r="C59" s="15"/>
      <c r="D59" s="15"/>
      <c r="E59" s="15"/>
      <c r="F59" s="15"/>
    </row>
    <row r="60" ht="20" customHeight="1">
      <c r="A60" s="0"/>
      <c r="B60" s="15" t="s">
        <v>64</v>
      </c>
      <c r="C60" s="15"/>
      <c r="D60" s="15"/>
      <c r="E60" s="15"/>
      <c r="F60" s="15"/>
    </row>
    <row r="61" ht="20" customHeight="1">
      <c r="A61" s="0"/>
      <c r="B61" s="15" t="s">
        <v>66</v>
      </c>
      <c r="C61" s="15"/>
      <c r="D61" s="15"/>
      <c r="E61" s="15"/>
      <c r="F61" s="15"/>
    </row>
    <row r="62" ht="20" customHeight="1">
      <c r="A62" s="0"/>
      <c r="B62" s="15" t="s">
        <v>68</v>
      </c>
      <c r="C62" s="15"/>
      <c r="D62" s="15"/>
      <c r="E62" s="15"/>
      <c r="F62" s="15"/>
    </row>
    <row r="63" ht="20" customHeight="1">
      <c r="A63" s="0"/>
      <c r="B63" s="15" t="s">
        <v>69</v>
      </c>
      <c r="C63" s="15"/>
      <c r="D63" s="15"/>
      <c r="E63" s="15"/>
      <c r="F63" s="15"/>
    </row>
    <row r="64" ht="20" customHeight="1">
      <c r="A64" s="0"/>
      <c r="B64" s="16" t="s">
        <v>71</v>
      </c>
      <c r="C64" s="16"/>
      <c r="D64" s="16"/>
      <c r="E64" s="16"/>
      <c r="F64" s="16"/>
    </row>
  </sheetData>
  <sheetProtection password="" sheet="1" objects="1" scenarios="1"/>
  <mergeCells>
    <mergeCell ref="A1:O1"/>
    <mergeCell ref="A2:A5"/>
    <mergeCell ref="B2:B5"/>
    <mergeCell ref="C2:O2"/>
    <mergeCell ref="C3:C5"/>
    <mergeCell ref="D3:O3"/>
    <mergeCell ref="D4:I4"/>
    <mergeCell ref="J4:K4"/>
    <mergeCell ref="L4:N4"/>
    <mergeCell ref="O4:O5"/>
    <mergeCell ref="C51:D51"/>
    <mergeCell ref="F51:G51"/>
    <mergeCell ref="C52:D52"/>
    <mergeCell ref="F52:G52"/>
    <mergeCell ref="A54:B54"/>
    <mergeCell ref="B58:F58"/>
    <mergeCell ref="B59:F59"/>
    <mergeCell ref="B60:F60"/>
    <mergeCell ref="B61:F61"/>
    <mergeCell ref="B62:F62"/>
    <mergeCell ref="B63:F63"/>
    <mergeCell ref="B64:F64"/>
  </mergeCells>
  <phoneticPr fontId="0" type="noConversion"/>
  <pageMargins left="0.4" right="0.4" top="0.4" bottom="0.4" header="0.1" footer="0.1"/>
  <pageSetup paperSize="9" fitToHeight="0" orientation="landscape" verticalDpi="0" r:id="rId25"/>
  <headerFooter>
    <oddHeader>&amp;R&amp;R&amp;"Verdana,����������" &amp;12 &amp;K00-00922360.ELN.220488</oddHeader>
    <oddFooter>&amp;L&amp;L&amp;"Verdana,����������"&amp;K000000&amp;L&amp;"Verdana,����������"&amp;K00-014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11" width="26.74" customWidth="1"/>
  </cols>
  <sheetData>
    <row r="1" ht="50" customHeight="1">
      <c r="A1" s="1" t="s">
        <v>103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0" customHeight="1">
      <c r="A2" s="1" t="s">
        <v>104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0" customHeight="1">
      <c r="A3" s="43" t="s">
        <v>74</v>
      </c>
      <c r="B3" s="43" t="s">
        <v>36</v>
      </c>
      <c r="C3" s="43" t="s">
        <v>75</v>
      </c>
      <c r="D3" s="43" t="s">
        <v>105</v>
      </c>
      <c r="E3" s="43"/>
      <c r="F3" s="43"/>
      <c r="G3" s="43" t="s">
        <v>106</v>
      </c>
      <c r="H3" s="43" t="s">
        <v>107</v>
      </c>
      <c r="I3" s="43" t="s">
        <v>108</v>
      </c>
      <c r="J3" s="43"/>
      <c r="K3" s="43"/>
    </row>
    <row r="4" ht="20" customHeight="1">
      <c r="A4" s="43"/>
      <c r="B4" s="43"/>
      <c r="C4" s="43"/>
      <c r="D4" s="43" t="s">
        <v>80</v>
      </c>
      <c r="E4" s="43"/>
      <c r="F4" s="43" t="s">
        <v>81</v>
      </c>
      <c r="G4" s="43"/>
      <c r="H4" s="43"/>
      <c r="I4" s="43" t="s">
        <v>109</v>
      </c>
      <c r="J4" s="43" t="s">
        <v>110</v>
      </c>
      <c r="K4" s="43" t="s">
        <v>111</v>
      </c>
    </row>
    <row r="5" ht="20" customHeight="1">
      <c r="A5" s="43"/>
      <c r="B5" s="43"/>
      <c r="C5" s="43"/>
      <c r="D5" s="43" t="s">
        <v>82</v>
      </c>
      <c r="E5" s="43" t="s">
        <v>83</v>
      </c>
      <c r="F5" s="43"/>
      <c r="G5" s="43"/>
      <c r="H5" s="43"/>
      <c r="I5" s="43"/>
      <c r="J5" s="43"/>
      <c r="K5" s="43"/>
    </row>
    <row r="6" ht="20" customHeight="1">
      <c r="A6" s="43" t="s">
        <v>17</v>
      </c>
      <c r="B6" s="43" t="s">
        <v>19</v>
      </c>
      <c r="C6" s="43" t="s">
        <v>22</v>
      </c>
      <c r="D6" s="43" t="s">
        <v>24</v>
      </c>
      <c r="E6" s="43" t="s">
        <v>27</v>
      </c>
      <c r="F6" s="43" t="s">
        <v>30</v>
      </c>
      <c r="G6" s="43" t="s">
        <v>32</v>
      </c>
      <c r="H6" s="43" t="s">
        <v>35</v>
      </c>
      <c r="I6" s="43" t="s">
        <v>38</v>
      </c>
      <c r="J6" s="43" t="s">
        <v>41</v>
      </c>
      <c r="K6" s="43" t="s">
        <v>43</v>
      </c>
    </row>
    <row r="7" ht="20" customHeight="1">
</row>
    <row r="8" ht="50" customHeight="1">
      <c r="A8" s="1" t="s">
        <v>112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ht="20" customHeight="1">
      <c r="A9" s="43" t="s">
        <v>113</v>
      </c>
      <c r="B9" s="43" t="s">
        <v>36</v>
      </c>
      <c r="C9" s="43" t="s">
        <v>75</v>
      </c>
      <c r="D9" s="43" t="s">
        <v>114</v>
      </c>
      <c r="E9" s="43"/>
      <c r="F9" s="43"/>
      <c r="G9" s="43" t="s">
        <v>115</v>
      </c>
      <c r="H9" s="43" t="s">
        <v>107</v>
      </c>
      <c r="I9" s="43" t="s">
        <v>108</v>
      </c>
      <c r="J9" s="43"/>
      <c r="K9" s="43"/>
    </row>
    <row r="10" ht="20" customHeight="1">
      <c r="A10" s="43"/>
      <c r="B10" s="43"/>
      <c r="C10" s="43"/>
      <c r="D10" s="43" t="s">
        <v>80</v>
      </c>
      <c r="E10" s="43"/>
      <c r="F10" s="43" t="s">
        <v>81</v>
      </c>
      <c r="G10" s="43"/>
      <c r="H10" s="43"/>
      <c r="I10" s="43" t="s">
        <v>109</v>
      </c>
      <c r="J10" s="43" t="s">
        <v>110</v>
      </c>
      <c r="K10" s="43" t="s">
        <v>111</v>
      </c>
    </row>
    <row r="11" ht="20" customHeight="1">
      <c r="A11" s="43"/>
      <c r="B11" s="43"/>
      <c r="C11" s="43"/>
      <c r="D11" s="43" t="s">
        <v>82</v>
      </c>
      <c r="E11" s="43" t="s">
        <v>83</v>
      </c>
      <c r="F11" s="43"/>
      <c r="G11" s="43"/>
      <c r="H11" s="43"/>
      <c r="I11" s="43"/>
      <c r="J11" s="43"/>
      <c r="K11" s="43"/>
    </row>
    <row r="12" ht="20" customHeight="1">
      <c r="A12" s="43" t="s">
        <v>17</v>
      </c>
      <c r="B12" s="43" t="s">
        <v>19</v>
      </c>
      <c r="C12" s="43" t="s">
        <v>22</v>
      </c>
      <c r="D12" s="43" t="s">
        <v>24</v>
      </c>
      <c r="E12" s="43" t="s">
        <v>27</v>
      </c>
      <c r="F12" s="43" t="s">
        <v>30</v>
      </c>
      <c r="G12" s="43" t="s">
        <v>32</v>
      </c>
      <c r="H12" s="43" t="s">
        <v>35</v>
      </c>
      <c r="I12" s="43" t="s">
        <v>38</v>
      </c>
      <c r="J12" s="43" t="s">
        <v>41</v>
      </c>
      <c r="K12" s="43" t="s">
        <v>43</v>
      </c>
    </row>
    <row r="13" ht="20" customHeight="1">
</row>
    <row r="14" ht="50" customHeight="1">
      <c r="A14" s="1" t="s">
        <v>116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20" customHeight="1">
      <c r="A15" s="43" t="s">
        <v>117</v>
      </c>
      <c r="B15" s="43" t="s">
        <v>36</v>
      </c>
      <c r="C15" s="43" t="s">
        <v>75</v>
      </c>
      <c r="D15" s="43" t="s">
        <v>118</v>
      </c>
      <c r="E15" s="43"/>
      <c r="F15" s="43"/>
      <c r="G15" s="43" t="s">
        <v>119</v>
      </c>
      <c r="H15" s="43" t="s">
        <v>107</v>
      </c>
      <c r="I15" s="43" t="s">
        <v>108</v>
      </c>
      <c r="J15" s="43"/>
      <c r="K15" s="43"/>
    </row>
    <row r="16" ht="20" customHeight="1">
      <c r="A16" s="43"/>
      <c r="B16" s="43"/>
      <c r="C16" s="43"/>
      <c r="D16" s="43" t="s">
        <v>80</v>
      </c>
      <c r="E16" s="43"/>
      <c r="F16" s="43" t="s">
        <v>81</v>
      </c>
      <c r="G16" s="43"/>
      <c r="H16" s="43"/>
      <c r="I16" s="43" t="s">
        <v>109</v>
      </c>
      <c r="J16" s="43" t="s">
        <v>110</v>
      </c>
      <c r="K16" s="43" t="s">
        <v>111</v>
      </c>
    </row>
    <row r="17" ht="20" customHeight="1">
      <c r="A17" s="43"/>
      <c r="B17" s="43"/>
      <c r="C17" s="43"/>
      <c r="D17" s="43" t="s">
        <v>82</v>
      </c>
      <c r="E17" s="43" t="s">
        <v>83</v>
      </c>
      <c r="F17" s="43"/>
      <c r="G17" s="43"/>
      <c r="H17" s="43"/>
      <c r="I17" s="43"/>
      <c r="J17" s="43"/>
      <c r="K17" s="43"/>
    </row>
    <row r="18" ht="20" customHeight="1">
      <c r="A18" s="43" t="s">
        <v>17</v>
      </c>
      <c r="B18" s="43" t="s">
        <v>19</v>
      </c>
      <c r="C18" s="43" t="s">
        <v>22</v>
      </c>
      <c r="D18" s="43" t="s">
        <v>24</v>
      </c>
      <c r="E18" s="43" t="s">
        <v>27</v>
      </c>
      <c r="F18" s="43" t="s">
        <v>30</v>
      </c>
      <c r="G18" s="43" t="s">
        <v>32</v>
      </c>
      <c r="H18" s="43" t="s">
        <v>35</v>
      </c>
      <c r="I18" s="43" t="s">
        <v>38</v>
      </c>
      <c r="J18" s="43" t="s">
        <v>41</v>
      </c>
      <c r="K18" s="43" t="s">
        <v>43</v>
      </c>
    </row>
  </sheetData>
  <sheetProtection password="" sheet="1" objects="1" scenarios="1"/>
  <mergeCells>
    <mergeCell ref="A1:K1"/>
    <mergeCell ref="A2:K2"/>
    <mergeCell ref="A3:A5"/>
    <mergeCell ref="B3:B5"/>
    <mergeCell ref="C3:C5"/>
    <mergeCell ref="D3:F3"/>
    <mergeCell ref="G3:G5"/>
    <mergeCell ref="H3:H5"/>
    <mergeCell ref="I3:K3"/>
    <mergeCell ref="D4:E4"/>
    <mergeCell ref="F4:F5"/>
    <mergeCell ref="I4:I5"/>
    <mergeCell ref="J4:J5"/>
    <mergeCell ref="K4:K5"/>
    <mergeCell ref="A8:K8"/>
    <mergeCell ref="A9:A11"/>
    <mergeCell ref="B9:B11"/>
    <mergeCell ref="C9:C11"/>
    <mergeCell ref="D9:F9"/>
    <mergeCell ref="G9:G11"/>
    <mergeCell ref="H9:H11"/>
    <mergeCell ref="I9:K9"/>
    <mergeCell ref="D10:E10"/>
    <mergeCell ref="F10:F11"/>
    <mergeCell ref="I10:I11"/>
    <mergeCell ref="J10:J11"/>
    <mergeCell ref="K10:K11"/>
    <mergeCell ref="A14:K14"/>
    <mergeCell ref="A15:A17"/>
    <mergeCell ref="B15:B17"/>
    <mergeCell ref="C15:C17"/>
    <mergeCell ref="D15:F15"/>
    <mergeCell ref="G15:G17"/>
    <mergeCell ref="H15:H17"/>
    <mergeCell ref="I15:K15"/>
    <mergeCell ref="D16:E16"/>
    <mergeCell ref="F16:F17"/>
    <mergeCell ref="I16:I17"/>
    <mergeCell ref="J16:J17"/>
    <mergeCell ref="K16:K17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&amp;R&amp;R&amp;"Verdana,����������" &amp;12 &amp;K00-00922360.ELN.220488</oddHeader>
    <oddFooter>&amp;L&amp;L&amp;"Verdana,����������"&amp;K000000&amp;L&amp;"Verdana,����������"&amp;K00-014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13" width="26.74" customWidth="1"/>
  </cols>
  <sheetData>
    <row r="1" ht="50" customHeight="1">
      <c r="A1" s="1" t="s">
        <v>120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0" customHeight="1">
      <c r="A2" s="43" t="s">
        <v>121</v>
      </c>
      <c r="B2" s="43"/>
      <c r="C2" s="43"/>
      <c r="D2" s="43"/>
      <c r="E2" s="43"/>
      <c r="F2" s="43" t="s">
        <v>75</v>
      </c>
      <c r="G2" s="43" t="s">
        <v>122</v>
      </c>
      <c r="H2" s="43" t="s">
        <v>123</v>
      </c>
      <c r="I2" s="43" t="s">
        <v>124</v>
      </c>
      <c r="J2" s="43" t="s">
        <v>125</v>
      </c>
      <c r="K2" s="43" t="s">
        <v>126</v>
      </c>
      <c r="L2" s="43"/>
      <c r="M2" s="43" t="s">
        <v>127</v>
      </c>
    </row>
    <row r="3" ht="20" customHeight="1">
      <c r="A3" s="43" t="s">
        <v>82</v>
      </c>
      <c r="B3" s="43" t="s">
        <v>7</v>
      </c>
      <c r="C3" s="43" t="s">
        <v>128</v>
      </c>
      <c r="D3" s="43" t="s">
        <v>129</v>
      </c>
      <c r="E3" s="43" t="s">
        <v>130</v>
      </c>
      <c r="F3" s="43"/>
      <c r="G3" s="43"/>
      <c r="H3" s="43"/>
      <c r="I3" s="43"/>
      <c r="J3" s="43"/>
      <c r="K3" s="43" t="s">
        <v>131</v>
      </c>
      <c r="L3" s="43" t="s">
        <v>132</v>
      </c>
      <c r="M3" s="43"/>
    </row>
    <row r="4" ht="20" customHeight="1">
      <c r="A4" s="43" t="s">
        <v>17</v>
      </c>
      <c r="B4" s="43" t="s">
        <v>19</v>
      </c>
      <c r="C4" s="43" t="s">
        <v>22</v>
      </c>
      <c r="D4" s="43" t="s">
        <v>24</v>
      </c>
      <c r="E4" s="43" t="s">
        <v>27</v>
      </c>
      <c r="F4" s="43" t="s">
        <v>30</v>
      </c>
      <c r="G4" s="43" t="s">
        <v>32</v>
      </c>
      <c r="H4" s="43" t="s">
        <v>35</v>
      </c>
      <c r="I4" s="43" t="s">
        <v>38</v>
      </c>
      <c r="J4" s="43" t="s">
        <v>41</v>
      </c>
      <c r="K4" s="43" t="s">
        <v>43</v>
      </c>
      <c r="L4" s="43" t="s">
        <v>45</v>
      </c>
      <c r="M4" s="43" t="s">
        <v>47</v>
      </c>
    </row>
  </sheetData>
  <sheetProtection password="" sheet="1" objects="1" scenarios="1"/>
  <mergeCells>
    <mergeCell ref="A1:M1"/>
    <mergeCell ref="A2:E2"/>
    <mergeCell ref="F2:F3"/>
    <mergeCell ref="G2:G3"/>
    <mergeCell ref="H2:H3"/>
    <mergeCell ref="I2:I3"/>
    <mergeCell ref="J2:J3"/>
    <mergeCell ref="K2:L2"/>
    <mergeCell ref="M2:M3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&amp;R&amp;R&amp;"Verdana,����������" &amp;12 &amp;K00-00922360.ELN.220488</oddHeader>
    <oddFooter>&amp;L&amp;L&amp;"Verdana,����������"&amp;K000000&amp;L&amp;"Verdana,����������"&amp;K00-014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17" width="19.10" customWidth="1"/>
  </cols>
  <sheetData>
    <row r="1" ht="50" customHeight="1">
      <c r="A1" s="1" t="s">
        <v>133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40" customHeight="1">
      <c r="A2" s="43" t="s">
        <v>134</v>
      </c>
      <c r="B2" s="43" t="s">
        <v>75</v>
      </c>
      <c r="C2" s="43" t="s">
        <v>135</v>
      </c>
      <c r="D2" s="43"/>
      <c r="E2" s="43" t="s">
        <v>136</v>
      </c>
      <c r="F2" s="43"/>
      <c r="G2" s="43"/>
      <c r="H2" s="43" t="s">
        <v>137</v>
      </c>
      <c r="I2" s="43"/>
      <c r="J2" s="43"/>
      <c r="K2" s="43"/>
      <c r="L2" s="43"/>
      <c r="M2" s="43"/>
      <c r="N2" s="43" t="s">
        <v>138</v>
      </c>
      <c r="O2" s="43"/>
      <c r="P2" s="43" t="s">
        <v>139</v>
      </c>
      <c r="Q2" s="43" t="s">
        <v>140</v>
      </c>
    </row>
    <row r="3" ht="30" customHeight="1">
      <c r="A3" s="43"/>
      <c r="B3" s="43"/>
      <c r="C3" s="43" t="s">
        <v>81</v>
      </c>
      <c r="D3" s="43" t="s">
        <v>141</v>
      </c>
      <c r="E3" s="43" t="s">
        <v>142</v>
      </c>
      <c r="F3" s="43"/>
      <c r="G3" s="43" t="s">
        <v>143</v>
      </c>
      <c r="H3" s="43" t="s">
        <v>81</v>
      </c>
      <c r="I3" s="43" t="s">
        <v>141</v>
      </c>
      <c r="J3" s="43" t="s">
        <v>144</v>
      </c>
      <c r="K3" s="43"/>
      <c r="L3" s="43"/>
      <c r="M3" s="43"/>
      <c r="N3" s="43" t="s">
        <v>145</v>
      </c>
      <c r="O3" s="43" t="s">
        <v>146</v>
      </c>
      <c r="P3" s="43"/>
      <c r="Q3" s="43"/>
    </row>
    <row r="4" ht="30" customHeight="1">
      <c r="A4" s="43"/>
      <c r="B4" s="43"/>
      <c r="C4" s="43"/>
      <c r="D4" s="43"/>
      <c r="E4" s="43" t="s">
        <v>147</v>
      </c>
      <c r="F4" s="43" t="s">
        <v>146</v>
      </c>
      <c r="G4" s="43"/>
      <c r="H4" s="43"/>
      <c r="I4" s="43"/>
      <c r="J4" s="43" t="s">
        <v>148</v>
      </c>
      <c r="K4" s="43" t="s">
        <v>149</v>
      </c>
      <c r="L4" s="43" t="s">
        <v>150</v>
      </c>
      <c r="M4" s="43" t="s">
        <v>151</v>
      </c>
      <c r="N4" s="43"/>
      <c r="O4" s="43"/>
      <c r="P4" s="43"/>
      <c r="Q4" s="43"/>
    </row>
    <row r="5" ht="20" customHeight="1">
      <c r="A5" s="43" t="s">
        <v>17</v>
      </c>
      <c r="B5" s="43" t="s">
        <v>19</v>
      </c>
      <c r="C5" s="43" t="s">
        <v>22</v>
      </c>
      <c r="D5" s="43" t="s">
        <v>24</v>
      </c>
      <c r="E5" s="43" t="s">
        <v>27</v>
      </c>
      <c r="F5" s="43" t="s">
        <v>30</v>
      </c>
      <c r="G5" s="43" t="s">
        <v>32</v>
      </c>
      <c r="H5" s="43" t="s">
        <v>35</v>
      </c>
      <c r="I5" s="43" t="s">
        <v>38</v>
      </c>
      <c r="J5" s="43" t="s">
        <v>41</v>
      </c>
      <c r="K5" s="43" t="s">
        <v>43</v>
      </c>
      <c r="L5" s="43" t="s">
        <v>45</v>
      </c>
      <c r="M5" s="43" t="s">
        <v>47</v>
      </c>
      <c r="N5" s="43" t="s">
        <v>50</v>
      </c>
      <c r="O5" s="43" t="s">
        <v>53</v>
      </c>
      <c r="P5" s="43" t="s">
        <v>56</v>
      </c>
      <c r="Q5" s="43" t="s">
        <v>57</v>
      </c>
    </row>
    <row r="6" ht="30" customHeight="1">
      <c r="A6" s="44" t="s">
        <v>152</v>
      </c>
      <c r="B6" s="43" t="s">
        <v>85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37">
        <v>0</v>
      </c>
      <c r="P6" s="7"/>
      <c r="Q6" s="7"/>
    </row>
    <row r="7" ht="30" customHeight="1">
      <c r="A7" s="44" t="s">
        <v>153</v>
      </c>
      <c r="B7" s="43" t="s">
        <v>94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7"/>
      <c r="Q7" s="7"/>
    </row>
    <row r="8" ht="30" customHeight="1">
      <c r="A8" s="44" t="s">
        <v>154</v>
      </c>
      <c r="B8" s="43" t="s">
        <v>155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7"/>
      <c r="Q8" s="7"/>
    </row>
    <row r="9" ht="30" customHeight="1">
      <c r="A9" s="44" t="s">
        <v>156</v>
      </c>
      <c r="B9" s="43" t="s">
        <v>157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7"/>
      <c r="Q9" s="7"/>
    </row>
    <row r="10" ht="30" customHeight="1">
      <c r="A10" s="44" t="s">
        <v>158</v>
      </c>
      <c r="B10" s="43" t="s">
        <v>159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7"/>
      <c r="Q10" s="7"/>
    </row>
    <row r="11" ht="30" customHeight="1">
      <c r="A11" s="44" t="s">
        <v>160</v>
      </c>
      <c r="B11" s="43" t="s">
        <v>161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7"/>
      <c r="Q11" s="7"/>
    </row>
    <row r="12" ht="30" customHeight="1">
      <c r="A12" s="44" t="s">
        <v>162</v>
      </c>
      <c r="B12" s="43" t="s">
        <v>163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7"/>
      <c r="Q12" s="7"/>
    </row>
    <row r="13" ht="30" customHeight="1">
      <c r="A13" s="44" t="s">
        <v>164</v>
      </c>
      <c r="B13" s="43" t="s">
        <v>165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7"/>
      <c r="Q13" s="7"/>
    </row>
    <row r="14" ht="30" customHeight="1">
      <c r="A14" s="44" t="s">
        <v>166</v>
      </c>
      <c r="B14" s="43" t="s">
        <v>167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7"/>
      <c r="Q14" s="7"/>
    </row>
    <row r="15" ht="30" customHeight="1">
      <c r="A15" s="44" t="s">
        <v>168</v>
      </c>
      <c r="B15" s="43" t="s">
        <v>169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7"/>
      <c r="Q15" s="7"/>
    </row>
    <row r="16" ht="30" customHeight="1">
      <c r="A16" s="44" t="s">
        <v>170</v>
      </c>
      <c r="B16" s="43" t="s">
        <v>171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7"/>
      <c r="Q16" s="7"/>
    </row>
    <row r="17" ht="30" customHeight="1">
      <c r="A17" s="44" t="s">
        <v>172</v>
      </c>
      <c r="B17" s="43" t="s">
        <v>173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7"/>
      <c r="Q17" s="7"/>
    </row>
    <row r="18" ht="30" customHeight="1">
      <c r="A18" s="44" t="s">
        <v>174</v>
      </c>
      <c r="B18" s="43" t="s">
        <v>175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7"/>
      <c r="Q18" s="7"/>
    </row>
    <row r="19" ht="30" customHeight="1">
      <c r="A19" s="44" t="s">
        <v>176</v>
      </c>
      <c r="B19" s="43" t="s">
        <v>177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7"/>
      <c r="Q19" s="7"/>
    </row>
    <row r="20" ht="20" customHeight="1">
      <c r="A20" s="18" t="s">
        <v>100</v>
      </c>
      <c r="B20" s="22" t="s">
        <v>101</v>
      </c>
      <c r="C20" s="20">
        <v>0</v>
      </c>
      <c r="D20" s="22" t="s">
        <v>178</v>
      </c>
      <c r="E20" s="20">
        <v>0</v>
      </c>
      <c r="F20" s="20">
        <v>0</v>
      </c>
      <c r="G20" s="20">
        <v>0</v>
      </c>
      <c r="H20" s="20">
        <v>0</v>
      </c>
      <c r="I20" s="22" t="s">
        <v>178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2" t="s">
        <v>178</v>
      </c>
      <c r="Q20" s="22" t="s">
        <v>178</v>
      </c>
    </row>
  </sheetData>
  <sheetProtection password="" sheet="1" objects="1" scenarios="1"/>
  <mergeCells>
    <mergeCell ref="A1:Q1"/>
    <mergeCell ref="A2:A4"/>
    <mergeCell ref="B2:B4"/>
    <mergeCell ref="C2:D2"/>
    <mergeCell ref="E2:G2"/>
    <mergeCell ref="H2:M2"/>
    <mergeCell ref="N2:O2"/>
    <mergeCell ref="P2:P4"/>
    <mergeCell ref="Q2:Q4"/>
    <mergeCell ref="C3:C4"/>
    <mergeCell ref="D3:D4"/>
    <mergeCell ref="E3:F3"/>
    <mergeCell ref="G3:G4"/>
    <mergeCell ref="H3:H4"/>
    <mergeCell ref="I3:I4"/>
    <mergeCell ref="J3:M3"/>
    <mergeCell ref="N3:N4"/>
    <mergeCell ref="O3:O4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&amp;R&amp;R&amp;"Verdana,����������" &amp;12 &amp;K00-00922360.ELN.220488</oddHeader>
    <oddFooter>&amp;L&amp;L&amp;"Verdana,����������"&amp;K000000&amp;L&amp;"Verdana,����������"&amp;K00-014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5" width="24.83" customWidth="1"/>
  </cols>
  <sheetData>
    <row r="1" ht="50" customHeight="1">
      <c r="A1" s="1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0" customHeight="1">
      <c r="A2" s="43" t="s">
        <v>134</v>
      </c>
      <c r="B2" s="43" t="s">
        <v>75</v>
      </c>
      <c r="C2" s="43" t="s">
        <v>180</v>
      </c>
      <c r="D2" s="43"/>
      <c r="E2" s="43" t="s">
        <v>181</v>
      </c>
      <c r="F2" s="43"/>
      <c r="G2" s="43"/>
      <c r="H2" s="43" t="s">
        <v>182</v>
      </c>
      <c r="I2" s="43"/>
      <c r="J2" s="43"/>
      <c r="K2" s="43"/>
      <c r="L2" s="43" t="s">
        <v>183</v>
      </c>
      <c r="M2" s="43"/>
      <c r="N2" s="43" t="s">
        <v>184</v>
      </c>
      <c r="O2" s="43"/>
    </row>
    <row r="3" ht="30" customHeight="1">
      <c r="A3" s="43"/>
      <c r="B3" s="43"/>
      <c r="C3" s="43" t="s">
        <v>81</v>
      </c>
      <c r="D3" s="43" t="s">
        <v>185</v>
      </c>
      <c r="E3" s="43" t="s">
        <v>81</v>
      </c>
      <c r="F3" s="43" t="s">
        <v>186</v>
      </c>
      <c r="G3" s="43"/>
      <c r="H3" s="43" t="s">
        <v>81</v>
      </c>
      <c r="I3" s="43" t="s">
        <v>187</v>
      </c>
      <c r="J3" s="43"/>
      <c r="K3" s="43" t="s">
        <v>188</v>
      </c>
      <c r="L3" s="43" t="s">
        <v>81</v>
      </c>
      <c r="M3" s="43" t="s">
        <v>189</v>
      </c>
      <c r="N3" s="43" t="s">
        <v>81</v>
      </c>
      <c r="O3" s="43" t="s">
        <v>185</v>
      </c>
    </row>
    <row r="4" ht="30" customHeight="1">
      <c r="A4" s="43"/>
      <c r="B4" s="43"/>
      <c r="C4" s="43"/>
      <c r="D4" s="43"/>
      <c r="E4" s="43"/>
      <c r="F4" s="43" t="s">
        <v>190</v>
      </c>
      <c r="G4" s="43" t="s">
        <v>191</v>
      </c>
      <c r="H4" s="43"/>
      <c r="I4" s="43" t="s">
        <v>81</v>
      </c>
      <c r="J4" s="43" t="s">
        <v>192</v>
      </c>
      <c r="K4" s="43"/>
      <c r="L4" s="43"/>
      <c r="M4" s="43"/>
      <c r="N4" s="43"/>
      <c r="O4" s="43"/>
    </row>
    <row r="5" ht="20" customHeight="1">
      <c r="A5" s="43" t="s">
        <v>17</v>
      </c>
      <c r="B5" s="43" t="s">
        <v>19</v>
      </c>
      <c r="C5" s="43" t="s">
        <v>22</v>
      </c>
      <c r="D5" s="43" t="s">
        <v>24</v>
      </c>
      <c r="E5" s="43" t="s">
        <v>27</v>
      </c>
      <c r="F5" s="43" t="s">
        <v>30</v>
      </c>
      <c r="G5" s="43" t="s">
        <v>32</v>
      </c>
      <c r="H5" s="43" t="s">
        <v>35</v>
      </c>
      <c r="I5" s="43" t="s">
        <v>38</v>
      </c>
      <c r="J5" s="43" t="s">
        <v>41</v>
      </c>
      <c r="K5" s="43" t="s">
        <v>43</v>
      </c>
      <c r="L5" s="43" t="s">
        <v>45</v>
      </c>
      <c r="M5" s="43" t="s">
        <v>47</v>
      </c>
      <c r="N5" s="43" t="s">
        <v>50</v>
      </c>
      <c r="O5" s="43" t="s">
        <v>53</v>
      </c>
    </row>
    <row r="6" ht="20" customHeight="1">
      <c r="A6" s="21" t="s">
        <v>193</v>
      </c>
      <c r="B6" s="43" t="s">
        <v>194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37">
        <v>0</v>
      </c>
    </row>
    <row r="7" ht="20" customHeight="1">
      <c r="A7" s="44" t="s">
        <v>195</v>
      </c>
      <c r="B7" s="43" t="s">
        <v>196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</row>
    <row r="8" ht="20" customHeight="1">
      <c r="A8" s="44" t="s">
        <v>197</v>
      </c>
      <c r="B8" s="43" t="s">
        <v>198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</row>
    <row r="9" ht="20" customHeight="1">
      <c r="A9" s="44" t="s">
        <v>199</v>
      </c>
      <c r="B9" s="43" t="s">
        <v>200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</row>
    <row r="10" ht="20" customHeight="1">
      <c r="A10" s="44" t="s">
        <v>201</v>
      </c>
      <c r="B10" s="43" t="s">
        <v>202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</row>
    <row r="11" ht="20" customHeight="1">
      <c r="A11" s="21" t="s">
        <v>203</v>
      </c>
      <c r="B11" s="43" t="s">
        <v>204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</row>
    <row r="12" ht="20" customHeight="1">
      <c r="A12" s="44" t="s">
        <v>205</v>
      </c>
      <c r="B12" s="43" t="s">
        <v>206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</row>
    <row r="13" ht="20" customHeight="1">
      <c r="A13" s="44" t="s">
        <v>197</v>
      </c>
      <c r="B13" s="43" t="s">
        <v>207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</row>
    <row r="14" ht="20" customHeight="1">
      <c r="A14" s="44" t="s">
        <v>208</v>
      </c>
      <c r="B14" s="43" t="s">
        <v>209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</row>
    <row r="15" ht="20" customHeight="1">
      <c r="A15" s="44" t="s">
        <v>210</v>
      </c>
      <c r="B15" s="43" t="s">
        <v>211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</row>
    <row r="16" ht="20" customHeight="1">
      <c r="A16" s="21" t="s">
        <v>212</v>
      </c>
      <c r="B16" s="43" t="s">
        <v>213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</row>
    <row r="17" ht="20" customHeight="1">
      <c r="A17" s="44" t="s">
        <v>214</v>
      </c>
      <c r="B17" s="43" t="s">
        <v>215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</row>
    <row r="18" ht="20" customHeight="1">
      <c r="A18" s="44" t="s">
        <v>216</v>
      </c>
      <c r="B18" s="43" t="s">
        <v>217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</row>
    <row r="19" ht="20" customHeight="1">
      <c r="A19" s="18" t="s">
        <v>100</v>
      </c>
      <c r="B19" s="22" t="s">
        <v>101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</row>
  </sheetData>
  <sheetProtection password="" sheet="1" objects="1" scenarios="1"/>
  <mergeCells>
    <mergeCell ref="A1:O1"/>
    <mergeCell ref="A2:A4"/>
    <mergeCell ref="B2:B4"/>
    <mergeCell ref="C2:D2"/>
    <mergeCell ref="E2:G2"/>
    <mergeCell ref="H2:K2"/>
    <mergeCell ref="L2:M2"/>
    <mergeCell ref="N2:O2"/>
    <mergeCell ref="C3:C4"/>
    <mergeCell ref="D3:D4"/>
    <mergeCell ref="E3:E4"/>
    <mergeCell ref="F3:G3"/>
    <mergeCell ref="H3:H4"/>
    <mergeCell ref="I3:J3"/>
    <mergeCell ref="K3:K4"/>
    <mergeCell ref="L3:L4"/>
    <mergeCell ref="M3:M4"/>
    <mergeCell ref="N3:N4"/>
    <mergeCell ref="O3:O4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&amp;R&amp;R&amp;"Verdana,����������" &amp;12 &amp;K00-00922360.ELN.220488</oddHeader>
    <oddFooter>&amp;L&amp;L&amp;"Verdana,����������"&amp;K000000&amp;L&amp;"Verdana,����������"&amp;K00-014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7" width="24.83" customWidth="1"/>
  </cols>
  <sheetData>
    <row r="1" ht="50" customHeight="1">
      <c r="A1" s="1" t="s">
        <v>218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50" customHeight="1">
      <c r="A2" s="1" t="s">
        <v>219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30" customHeight="1">
      <c r="A3" s="43" t="s">
        <v>220</v>
      </c>
      <c r="B3" s="43" t="s">
        <v>75</v>
      </c>
      <c r="C3" s="43" t="s">
        <v>221</v>
      </c>
      <c r="D3" s="43"/>
      <c r="E3" s="43"/>
      <c r="F3" s="43"/>
      <c r="G3" s="43" t="s">
        <v>222</v>
      </c>
      <c r="H3" s="43"/>
      <c r="I3" s="43"/>
      <c r="J3" s="43"/>
      <c r="K3" s="43"/>
      <c r="L3" s="43" t="s">
        <v>223</v>
      </c>
      <c r="M3" s="43"/>
      <c r="N3" s="43" t="s">
        <v>224</v>
      </c>
      <c r="O3" s="43"/>
      <c r="P3" s="43"/>
      <c r="Q3" s="43"/>
    </row>
    <row r="4" ht="30" customHeight="1">
      <c r="A4" s="43"/>
      <c r="B4" s="43"/>
      <c r="C4" s="43" t="s">
        <v>225</v>
      </c>
      <c r="D4" s="43"/>
      <c r="E4" s="43" t="s">
        <v>186</v>
      </c>
      <c r="F4" s="43"/>
      <c r="G4" s="43" t="s">
        <v>81</v>
      </c>
      <c r="H4" s="43" t="s">
        <v>186</v>
      </c>
      <c r="I4" s="43"/>
      <c r="J4" s="43"/>
      <c r="K4" s="43"/>
      <c r="L4" s="43" t="s">
        <v>186</v>
      </c>
      <c r="M4" s="43"/>
      <c r="N4" s="43" t="s">
        <v>225</v>
      </c>
      <c r="O4" s="43"/>
      <c r="P4" s="43" t="s">
        <v>186</v>
      </c>
      <c r="Q4" s="43"/>
    </row>
    <row r="5" ht="30" customHeight="1">
      <c r="A5" s="43"/>
      <c r="B5" s="43"/>
      <c r="C5" s="43" t="s">
        <v>81</v>
      </c>
      <c r="D5" s="43" t="s">
        <v>226</v>
      </c>
      <c r="E5" s="43" t="s">
        <v>227</v>
      </c>
      <c r="F5" s="43" t="s">
        <v>228</v>
      </c>
      <c r="G5" s="43"/>
      <c r="H5" s="43" t="s">
        <v>229</v>
      </c>
      <c r="I5" s="43"/>
      <c r="J5" s="43" t="s">
        <v>230</v>
      </c>
      <c r="K5" s="43" t="s">
        <v>231</v>
      </c>
      <c r="L5" s="43" t="s">
        <v>232</v>
      </c>
      <c r="M5" s="43" t="s">
        <v>233</v>
      </c>
      <c r="N5" s="43" t="s">
        <v>81</v>
      </c>
      <c r="O5" s="43" t="s">
        <v>234</v>
      </c>
      <c r="P5" s="43" t="s">
        <v>227</v>
      </c>
      <c r="Q5" s="43" t="s">
        <v>228</v>
      </c>
    </row>
    <row r="6" ht="30" customHeight="1">
      <c r="A6" s="43"/>
      <c r="B6" s="43"/>
      <c r="C6" s="43"/>
      <c r="D6" s="43" t="s">
        <v>235</v>
      </c>
      <c r="E6" s="43"/>
      <c r="F6" s="43"/>
      <c r="G6" s="43"/>
      <c r="H6" s="43" t="s">
        <v>81</v>
      </c>
      <c r="I6" s="43" t="s">
        <v>234</v>
      </c>
      <c r="J6" s="43"/>
      <c r="K6" s="43"/>
      <c r="L6" s="43"/>
      <c r="M6" s="43"/>
      <c r="N6" s="43"/>
      <c r="O6" s="43"/>
      <c r="P6" s="43"/>
      <c r="Q6" s="43"/>
    </row>
    <row r="7" ht="30" customHeight="1">
      <c r="A7" s="43"/>
      <c r="B7" s="43"/>
      <c r="C7" s="43"/>
      <c r="D7" s="43"/>
      <c r="E7" s="43"/>
      <c r="F7" s="43"/>
      <c r="G7" s="43"/>
      <c r="H7" s="43"/>
      <c r="I7" s="43" t="s">
        <v>235</v>
      </c>
      <c r="J7" s="43"/>
      <c r="K7" s="43"/>
      <c r="L7" s="43"/>
      <c r="M7" s="43"/>
      <c r="N7" s="43"/>
      <c r="O7" s="43"/>
      <c r="P7" s="43"/>
      <c r="Q7" s="43"/>
    </row>
    <row r="8" ht="20" customHeight="1">
      <c r="A8" s="43" t="s">
        <v>17</v>
      </c>
      <c r="B8" s="43" t="s">
        <v>19</v>
      </c>
      <c r="C8" s="43" t="s">
        <v>22</v>
      </c>
      <c r="D8" s="43" t="s">
        <v>24</v>
      </c>
      <c r="E8" s="43" t="s">
        <v>27</v>
      </c>
      <c r="F8" s="43" t="s">
        <v>30</v>
      </c>
      <c r="G8" s="43" t="s">
        <v>32</v>
      </c>
      <c r="H8" s="43" t="s">
        <v>35</v>
      </c>
      <c r="I8" s="43" t="s">
        <v>38</v>
      </c>
      <c r="J8" s="43" t="s">
        <v>41</v>
      </c>
      <c r="K8" s="43" t="s">
        <v>43</v>
      </c>
      <c r="L8" s="43" t="s">
        <v>45</v>
      </c>
      <c r="M8" s="43" t="s">
        <v>47</v>
      </c>
      <c r="N8" s="43" t="s">
        <v>50</v>
      </c>
      <c r="O8" s="43" t="s">
        <v>53</v>
      </c>
      <c r="P8" s="43" t="s">
        <v>56</v>
      </c>
      <c r="Q8" s="43" t="s">
        <v>57</v>
      </c>
    </row>
    <row r="9" ht="20" customHeight="1">
      <c r="A9" s="21" t="s">
        <v>236</v>
      </c>
      <c r="B9" s="43" t="s">
        <v>85</v>
      </c>
      <c r="C9" s="20">
        <v>69.56</v>
      </c>
      <c r="D9" s="20">
        <v>69.56</v>
      </c>
      <c r="E9" s="20">
        <v>69.56</v>
      </c>
      <c r="F9" s="20"/>
      <c r="G9" s="20">
        <v>38.1</v>
      </c>
      <c r="H9" s="20">
        <v>37.3</v>
      </c>
      <c r="I9" s="20">
        <v>37.3</v>
      </c>
      <c r="J9" s="20"/>
      <c r="K9" s="20">
        <v>.8</v>
      </c>
      <c r="L9" s="20"/>
      <c r="M9" s="20"/>
      <c r="N9" s="20">
        <v>69.56</v>
      </c>
      <c r="O9" s="20">
        <v>69.56</v>
      </c>
      <c r="P9" s="20">
        <v>69.56</v>
      </c>
      <c r="Q9" s="20"/>
    </row>
    <row r="10" ht="20" customHeight="1">
      <c r="A10" s="44" t="s">
        <v>237</v>
      </c>
      <c r="B10" s="43" t="s">
        <v>238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</row>
    <row r="11" ht="25" customHeight="1">
      <c r="A11" s="44" t="s">
        <v>239</v>
      </c>
      <c r="B11" s="43"/>
      <c r="C11" s="37">
        <v>69.56</v>
      </c>
      <c r="D11" s="37">
        <v>69.56</v>
      </c>
      <c r="E11" s="37">
        <v>69.56</v>
      </c>
      <c r="F11" s="37"/>
      <c r="G11" s="37">
        <v>38.1</v>
      </c>
      <c r="H11" s="37">
        <v>37.3</v>
      </c>
      <c r="I11" s="37">
        <v>37.3</v>
      </c>
      <c r="J11" s="37"/>
      <c r="K11" s="37">
        <v>.8</v>
      </c>
      <c r="L11" s="37"/>
      <c r="M11" s="37"/>
      <c r="N11" s="37">
        <v>69.56</v>
      </c>
      <c r="O11" s="37">
        <v>69.56</v>
      </c>
      <c r="P11" s="37">
        <v>69.56</v>
      </c>
      <c r="Q11" s="37"/>
    </row>
    <row r="12" ht="20" customHeight="1">
      <c r="A12" s="21" t="s">
        <v>240</v>
      </c>
      <c r="B12" s="43" t="s">
        <v>94</v>
      </c>
      <c r="C12" s="20">
        <v>16.6</v>
      </c>
      <c r="D12" s="20">
        <v>16.6</v>
      </c>
      <c r="E12" s="20">
        <v>16.6</v>
      </c>
      <c r="F12" s="20"/>
      <c r="G12" s="20">
        <v>12</v>
      </c>
      <c r="H12" s="20">
        <v>9.4</v>
      </c>
      <c r="I12" s="20">
        <v>9.4</v>
      </c>
      <c r="J12" s="20"/>
      <c r="K12" s="20">
        <v>2.6</v>
      </c>
      <c r="L12" s="20"/>
      <c r="M12" s="20"/>
      <c r="N12" s="20">
        <v>16.6</v>
      </c>
      <c r="O12" s="20">
        <v>16.6</v>
      </c>
      <c r="P12" s="20">
        <v>16.6</v>
      </c>
      <c r="Q12" s="20"/>
    </row>
    <row r="13" ht="20" customHeight="1">
      <c r="A13" s="44" t="s">
        <v>237</v>
      </c>
      <c r="B13" s="43" t="s">
        <v>241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ht="25" customHeight="1">
      <c r="A14" s="44" t="s">
        <v>242</v>
      </c>
      <c r="B14" s="43"/>
      <c r="C14" s="37">
        <v>16.6</v>
      </c>
      <c r="D14" s="37">
        <v>16.6</v>
      </c>
      <c r="E14" s="37">
        <v>16.6</v>
      </c>
      <c r="F14" s="37"/>
      <c r="G14" s="37">
        <v>12</v>
      </c>
      <c r="H14" s="37">
        <v>9.4</v>
      </c>
      <c r="I14" s="37">
        <v>9.4</v>
      </c>
      <c r="J14" s="37"/>
      <c r="K14" s="37">
        <v>2.6</v>
      </c>
      <c r="L14" s="37"/>
      <c r="M14" s="37"/>
      <c r="N14" s="37">
        <v>16.6</v>
      </c>
      <c r="O14" s="37">
        <v>16.6</v>
      </c>
      <c r="P14" s="37">
        <v>16.6</v>
      </c>
      <c r="Q14" s="37"/>
    </row>
    <row r="15" ht="20" customHeight="1">
      <c r="A15" s="21" t="s">
        <v>243</v>
      </c>
      <c r="B15" s="43" t="s">
        <v>155</v>
      </c>
      <c r="C15" s="20">
        <v>6</v>
      </c>
      <c r="D15" s="20">
        <v>6</v>
      </c>
      <c r="E15" s="20">
        <v>6</v>
      </c>
      <c r="F15" s="20"/>
      <c r="G15" s="20">
        <v>5.4</v>
      </c>
      <c r="H15" s="20">
        <v>5.4</v>
      </c>
      <c r="I15" s="20">
        <v>5.4</v>
      </c>
      <c r="J15" s="20"/>
      <c r="K15" s="20"/>
      <c r="L15" s="20"/>
      <c r="M15" s="20"/>
      <c r="N15" s="20">
        <v>6</v>
      </c>
      <c r="O15" s="20">
        <v>6</v>
      </c>
      <c r="P15" s="20">
        <v>6</v>
      </c>
      <c r="Q15" s="20"/>
    </row>
    <row r="16" ht="20" customHeight="1">
      <c r="A16" s="44" t="s">
        <v>237</v>
      </c>
      <c r="B16" s="43" t="s">
        <v>157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</row>
    <row r="17" ht="25" customHeight="1">
      <c r="A17" s="44" t="s">
        <v>244</v>
      </c>
      <c r="B17" s="43"/>
      <c r="C17" s="37">
        <v>6</v>
      </c>
      <c r="D17" s="37">
        <v>6</v>
      </c>
      <c r="E17" s="37">
        <v>6</v>
      </c>
      <c r="F17" s="37"/>
      <c r="G17" s="37">
        <v>5.4</v>
      </c>
      <c r="H17" s="37">
        <v>5.4</v>
      </c>
      <c r="I17" s="37">
        <v>5.4</v>
      </c>
      <c r="J17" s="37"/>
      <c r="K17" s="37"/>
      <c r="L17" s="37"/>
      <c r="M17" s="37"/>
      <c r="N17" s="37">
        <v>6</v>
      </c>
      <c r="O17" s="37">
        <v>6</v>
      </c>
      <c r="P17" s="37">
        <v>6</v>
      </c>
      <c r="Q17" s="37"/>
    </row>
    <row r="18" ht="20" customHeight="1">
      <c r="A18" s="18" t="s">
        <v>100</v>
      </c>
      <c r="B18" s="22" t="s">
        <v>101</v>
      </c>
      <c r="C18" s="20">
        <f>VLOOKUP("�������� ��������, �����",A:U,3,0) + VLOOKUP("��������������� ��������, �����",A:U,3,0) + VLOOKUP("���������������-�������������� ��������, �����",A:U,3,0)</f>
      </c>
      <c r="D18" s="20">
        <f>VLOOKUP("�������� ��������, �����",A:U,4,0) + VLOOKUP("��������������� ��������, �����",A:U,4,0) + VLOOKUP("���������������-�������������� ��������, �����",A:U,4,0)</f>
      </c>
      <c r="E18" s="20">
        <f>VLOOKUP("�������� ��������, �����",A:U,5,0) + VLOOKUP("��������������� ��������, �����",A:U,5,0) + VLOOKUP("���������������-�������������� ��������, �����",A:U,5,0)</f>
      </c>
      <c r="F18" s="20">
        <f>VLOOKUP("�������� ��������, �����",A:U,6,0) + VLOOKUP("��������������� ��������, �����",A:U,6,0) + VLOOKUP("���������������-�������������� ��������, �����",A:U,6,0)</f>
      </c>
      <c r="G18" s="20">
        <f>VLOOKUP("�������� ��������, �����",A:U,7,0) + VLOOKUP("��������������� ��������, �����",A:U,7,0) + VLOOKUP("���������������-�������������� ��������, �����",A:U,7,0)</f>
      </c>
      <c r="H18" s="20">
        <f>VLOOKUP("�������� ��������, �����",A:U,8,0) + VLOOKUP("��������������� ��������, �����",A:U,8,0) + VLOOKUP("���������������-�������������� ��������, �����",A:U,8,0)</f>
      </c>
      <c r="I18" s="20">
        <f>VLOOKUP("�������� ��������, �����",A:U,9,0) + VLOOKUP("��������������� ��������, �����",A:U,9,0) + VLOOKUP("���������������-�������������� ��������, �����",A:U,9,0)</f>
      </c>
      <c r="J18" s="20">
        <f>VLOOKUP("�������� ��������, �����",A:U,10,0) + VLOOKUP("��������������� ��������, �����",A:U,10,0) + VLOOKUP("���������������-�������������� ��������, �����",A:U,10,0)</f>
      </c>
      <c r="K18" s="20">
        <f>VLOOKUP("�������� ��������, �����",A:U,11,0) + VLOOKUP("��������������� ��������, �����",A:U,11,0) + VLOOKUP("���������������-�������������� ��������, �����",A:U,11,0)</f>
      </c>
      <c r="L18" s="20">
        <f>VLOOKUP("�������� ��������, �����",A:U,12,0) + VLOOKUP("��������������� ��������, �����",A:U,12,0) + VLOOKUP("���������������-�������������� ��������, �����",A:U,12,0)</f>
      </c>
      <c r="M18" s="20">
        <f>VLOOKUP("�������� ��������, �����",A:U,13,0) + VLOOKUP("��������������� ��������, �����",A:U,13,0) + VLOOKUP("���������������-�������������� ��������, �����",A:U,13,0)</f>
      </c>
      <c r="N18" s="20">
        <f>VLOOKUP("�������� ��������, �����",A:U,14,0) + VLOOKUP("��������������� ��������, �����",A:U,14,0) + VLOOKUP("���������������-�������������� ��������, �����",A:U,14,0)</f>
      </c>
      <c r="O18" s="20">
        <f>VLOOKUP("�������� ��������, �����",A:U,15,0) + VLOOKUP("��������������� ��������, �����",A:U,15,0) + VLOOKUP("���������������-�������������� ��������, �����",A:U,15,0)</f>
      </c>
      <c r="P18" s="20">
        <f>VLOOKUP("�������� ��������, �����",A:U,16,0) + VLOOKUP("��������������� ��������, �����",A:U,16,0) + VLOOKUP("���������������-�������������� ��������, �����",A:U,16,0)</f>
      </c>
      <c r="Q18" s="20">
        <f>VLOOKUP("�������� ��������, �����",A:U,17,0) + VLOOKUP("��������������� ��������, �����",A:U,17,0) + VLOOKUP("���������������-�������������� ��������, �����",A:U,17,0)</f>
      </c>
    </row>
  </sheetData>
  <sheetProtection password="" sheet="1" objects="1" scenarios="1"/>
  <mergeCells>
    <mergeCell ref="A1:Q1"/>
    <mergeCell ref="A2:Q2"/>
    <mergeCell ref="A3:A7"/>
    <mergeCell ref="B3:B7"/>
    <mergeCell ref="C3:F3"/>
    <mergeCell ref="G3:K3"/>
    <mergeCell ref="L3:M3"/>
    <mergeCell ref="N3:Q3"/>
    <mergeCell ref="C4:D4"/>
    <mergeCell ref="E4:F4"/>
    <mergeCell ref="G4:G7"/>
    <mergeCell ref="H4:K4"/>
    <mergeCell ref="L4:M4"/>
    <mergeCell ref="N4:O4"/>
    <mergeCell ref="P4:Q4"/>
    <mergeCell ref="C5:C7"/>
    <mergeCell ref="E5:E7"/>
    <mergeCell ref="F5:F7"/>
    <mergeCell ref="H5:I5"/>
    <mergeCell ref="J5:J7"/>
    <mergeCell ref="K5:K7"/>
    <mergeCell ref="L5:L7"/>
    <mergeCell ref="M5:M7"/>
    <mergeCell ref="N5:N7"/>
    <mergeCell ref="O5:O7"/>
    <mergeCell ref="P5:P7"/>
    <mergeCell ref="Q5:Q7"/>
    <mergeCell ref="D6:D7"/>
    <mergeCell ref="H6:H7"/>
    <mergeCell ref="I6:I7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&amp;R&amp;R&amp;"Verdana,����������" &amp;12 &amp;K00-00922360.ELN.220488</oddHeader>
    <oddFooter>&amp;L&amp;L&amp;"Verdana,����������"&amp;K000000&amp;L&amp;"Verdana,����������"&amp;K00-014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6" width="24.83" customWidth="1"/>
  </cols>
  <sheetData>
    <row r="1" ht="50" customHeight="1">
      <c r="A1" s="1" t="s">
        <v>245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0" customHeight="1">
      <c r="A2" s="43" t="s">
        <v>246</v>
      </c>
      <c r="B2" s="43" t="s">
        <v>75</v>
      </c>
      <c r="C2" s="43" t="s">
        <v>247</v>
      </c>
      <c r="D2" s="43"/>
      <c r="E2" s="43"/>
      <c r="F2" s="43"/>
      <c r="G2" s="43"/>
      <c r="H2" s="43"/>
      <c r="I2" s="43" t="s">
        <v>248</v>
      </c>
      <c r="J2" s="43"/>
      <c r="K2" s="43" t="s">
        <v>249</v>
      </c>
      <c r="L2" s="43"/>
      <c r="M2" s="43"/>
      <c r="N2" s="43"/>
      <c r="O2" s="43"/>
      <c r="P2" s="43"/>
    </row>
    <row r="3" ht="30" customHeight="1">
      <c r="A3" s="43"/>
      <c r="B3" s="43"/>
      <c r="C3" s="43" t="s">
        <v>81</v>
      </c>
      <c r="D3" s="43" t="s">
        <v>186</v>
      </c>
      <c r="E3" s="43"/>
      <c r="F3" s="43"/>
      <c r="G3" s="43"/>
      <c r="H3" s="43"/>
      <c r="I3" s="43" t="s">
        <v>186</v>
      </c>
      <c r="J3" s="43"/>
      <c r="K3" s="43" t="s">
        <v>186</v>
      </c>
      <c r="L3" s="43"/>
      <c r="M3" s="43"/>
      <c r="N3" s="43"/>
      <c r="O3" s="43"/>
      <c r="P3" s="43"/>
    </row>
    <row r="4" ht="30" customHeight="1">
      <c r="A4" s="43"/>
      <c r="B4" s="43"/>
      <c r="C4" s="43"/>
      <c r="D4" s="43" t="s">
        <v>229</v>
      </c>
      <c r="E4" s="43"/>
      <c r="F4" s="43"/>
      <c r="G4" s="43" t="s">
        <v>250</v>
      </c>
      <c r="H4" s="43" t="s">
        <v>231</v>
      </c>
      <c r="I4" s="43" t="s">
        <v>251</v>
      </c>
      <c r="J4" s="43" t="s">
        <v>252</v>
      </c>
      <c r="K4" s="43" t="s">
        <v>229</v>
      </c>
      <c r="L4" s="43"/>
      <c r="M4" s="43"/>
      <c r="N4" s="43"/>
      <c r="O4" s="43"/>
      <c r="P4" s="43"/>
    </row>
    <row r="5" ht="30" customHeight="1">
      <c r="A5" s="43"/>
      <c r="B5" s="43"/>
      <c r="C5" s="43"/>
      <c r="D5" s="43" t="s">
        <v>81</v>
      </c>
      <c r="E5" s="43" t="s">
        <v>253</v>
      </c>
      <c r="F5" s="43"/>
      <c r="G5" s="43"/>
      <c r="H5" s="43"/>
      <c r="I5" s="43"/>
      <c r="J5" s="43"/>
      <c r="K5" s="43" t="s">
        <v>254</v>
      </c>
      <c r="L5" s="43" t="s">
        <v>255</v>
      </c>
      <c r="M5" s="43" t="s">
        <v>256</v>
      </c>
      <c r="N5" s="43"/>
      <c r="O5" s="43" t="s">
        <v>257</v>
      </c>
      <c r="P5" s="43" t="s">
        <v>258</v>
      </c>
    </row>
    <row r="6" ht="30" customHeight="1">
      <c r="A6" s="43"/>
      <c r="B6" s="43"/>
      <c r="C6" s="43"/>
      <c r="D6" s="43"/>
      <c r="E6" s="43" t="s">
        <v>259</v>
      </c>
      <c r="F6" s="43" t="s">
        <v>260</v>
      </c>
      <c r="G6" s="43"/>
      <c r="H6" s="43"/>
      <c r="I6" s="43"/>
      <c r="J6" s="43"/>
      <c r="K6" s="43"/>
      <c r="L6" s="43"/>
      <c r="M6" s="43" t="s">
        <v>186</v>
      </c>
      <c r="N6" s="43"/>
      <c r="O6" s="43"/>
      <c r="P6" s="43"/>
    </row>
    <row r="7" ht="40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 t="s">
        <v>261</v>
      </c>
      <c r="N7" s="43" t="s">
        <v>262</v>
      </c>
      <c r="O7" s="43"/>
      <c r="P7" s="43"/>
    </row>
    <row r="8" ht="20" customHeight="1">
      <c r="A8" s="43" t="s">
        <v>17</v>
      </c>
      <c r="B8" s="43" t="s">
        <v>19</v>
      </c>
      <c r="C8" s="43" t="s">
        <v>22</v>
      </c>
      <c r="D8" s="43" t="s">
        <v>24</v>
      </c>
      <c r="E8" s="43" t="s">
        <v>27</v>
      </c>
      <c r="F8" s="43" t="s">
        <v>30</v>
      </c>
      <c r="G8" s="43" t="s">
        <v>32</v>
      </c>
      <c r="H8" s="43" t="s">
        <v>35</v>
      </c>
      <c r="I8" s="43" t="s">
        <v>38</v>
      </c>
      <c r="J8" s="43" t="s">
        <v>41</v>
      </c>
      <c r="K8" s="43" t="s">
        <v>43</v>
      </c>
      <c r="L8" s="43" t="s">
        <v>45</v>
      </c>
      <c r="M8" s="43" t="s">
        <v>47</v>
      </c>
      <c r="N8" s="43" t="s">
        <v>50</v>
      </c>
      <c r="O8" s="43" t="s">
        <v>53</v>
      </c>
      <c r="P8" s="43" t="s">
        <v>56</v>
      </c>
    </row>
    <row r="9" ht="20" customHeight="1">
      <c r="A9" s="21" t="s">
        <v>263</v>
      </c>
      <c r="B9" s="43" t="s">
        <v>85</v>
      </c>
      <c r="C9" s="20">
        <f>D9+G9+H9</f>
      </c>
      <c r="D9" s="20">
        <v>19035600</v>
      </c>
      <c r="E9" s="20">
        <v>19035600</v>
      </c>
      <c r="F9" s="20">
        <v>0</v>
      </c>
      <c r="G9" s="20">
        <v>0</v>
      </c>
      <c r="H9" s="20">
        <v>207100</v>
      </c>
      <c r="I9" s="20">
        <v>0</v>
      </c>
      <c r="J9" s="20">
        <v>0</v>
      </c>
      <c r="K9" s="20">
        <v>17961200</v>
      </c>
      <c r="L9" s="20">
        <v>1074400</v>
      </c>
      <c r="M9" s="20">
        <v>0</v>
      </c>
      <c r="N9" s="20">
        <v>0</v>
      </c>
      <c r="O9" s="20">
        <v>0</v>
      </c>
      <c r="P9" s="20">
        <v>0</v>
      </c>
    </row>
    <row r="10" ht="20" customHeight="1">
      <c r="A10" s="44" t="s">
        <v>237</v>
      </c>
      <c r="B10" s="43" t="s">
        <v>238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ht="22" customHeight="1">
      <c r="A11" s="44" t="s">
        <v>239</v>
      </c>
      <c r="B11" s="43"/>
      <c r="C11" s="37">
        <f>D11+G11+H11</f>
      </c>
      <c r="D11" s="37">
        <v>19035600</v>
      </c>
      <c r="E11" s="37">
        <v>19035600</v>
      </c>
      <c r="F11" s="37">
        <v>0</v>
      </c>
      <c r="G11" s="37">
        <v>0</v>
      </c>
      <c r="H11" s="37">
        <v>207100</v>
      </c>
      <c r="I11" s="37">
        <v>0</v>
      </c>
      <c r="J11" s="37">
        <v>0</v>
      </c>
      <c r="K11" s="37">
        <v>17961200</v>
      </c>
      <c r="L11" s="37">
        <v>1074400</v>
      </c>
      <c r="M11" s="37">
        <v>0</v>
      </c>
      <c r="N11" s="37">
        <v>0</v>
      </c>
      <c r="O11" s="37">
        <v>0</v>
      </c>
      <c r="P11" s="37">
        <v>0</v>
      </c>
    </row>
    <row r="12" ht="20" customHeight="1">
      <c r="A12" s="21" t="s">
        <v>264</v>
      </c>
      <c r="B12" s="43" t="s">
        <v>94</v>
      </c>
      <c r="C12" s="20">
        <f>D12+G12+H12</f>
      </c>
      <c r="D12" s="20">
        <v>2585800</v>
      </c>
      <c r="E12" s="20">
        <v>2585800</v>
      </c>
      <c r="F12" s="20">
        <v>0</v>
      </c>
      <c r="G12" s="20">
        <v>0</v>
      </c>
      <c r="H12" s="20">
        <v>459100</v>
      </c>
      <c r="I12" s="20">
        <v>0</v>
      </c>
      <c r="J12" s="20">
        <v>0</v>
      </c>
      <c r="K12" s="20">
        <v>2585800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</row>
    <row r="13" ht="20" customHeight="1">
      <c r="A13" s="44" t="s">
        <v>237</v>
      </c>
      <c r="B13" s="43" t="s">
        <v>241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</row>
    <row r="14" ht="22" customHeight="1">
      <c r="A14" s="44" t="s">
        <v>242</v>
      </c>
      <c r="B14" s="43"/>
      <c r="C14" s="37">
        <f>D14+G14+H14</f>
      </c>
      <c r="D14" s="37">
        <v>2585800</v>
      </c>
      <c r="E14" s="37">
        <v>2585800</v>
      </c>
      <c r="F14" s="37">
        <v>0</v>
      </c>
      <c r="G14" s="37">
        <v>0</v>
      </c>
      <c r="H14" s="37">
        <v>459100</v>
      </c>
      <c r="I14" s="37">
        <v>0</v>
      </c>
      <c r="J14" s="37">
        <v>0</v>
      </c>
      <c r="K14" s="37">
        <v>2585800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</row>
    <row r="15" ht="20" customHeight="1">
      <c r="A15" s="21" t="s">
        <v>265</v>
      </c>
      <c r="B15" s="43" t="s">
        <v>155</v>
      </c>
      <c r="C15" s="20">
        <f>D15+G15+H15</f>
      </c>
      <c r="D15" s="20">
        <v>3133600</v>
      </c>
      <c r="E15" s="20">
        <v>3133600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3133600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</row>
    <row r="16" ht="20" customHeight="1">
      <c r="A16" s="44" t="s">
        <v>237</v>
      </c>
      <c r="B16" s="43" t="s">
        <v>157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</row>
    <row r="17" ht="22" customHeight="1">
      <c r="A17" s="44" t="s">
        <v>244</v>
      </c>
      <c r="B17" s="43"/>
      <c r="C17" s="37">
        <f>D17+G17+H17</f>
      </c>
      <c r="D17" s="37">
        <v>3133600</v>
      </c>
      <c r="E17" s="37">
        <v>3133600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3133600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</row>
    <row r="18" ht="20" customHeight="1">
      <c r="A18" s="18" t="s">
        <v>100</v>
      </c>
      <c r="B18" s="22" t="s">
        <v>101</v>
      </c>
      <c r="C18" s="20">
        <f>VLOOKUP("1000",$B:$Z,2,0) + VLOOKUP("2000",$B:$Z,2,0) + VLOOKUP("3000",$B:$Z,2,0)</f>
      </c>
      <c r="D18" s="20">
        <f>VLOOKUP("1000",$B:$Z,3,0) + VLOOKUP("2000",$B:$Z,3,0) + VLOOKUP("3000",$B:$Z,3,0)</f>
      </c>
      <c r="E18" s="20">
        <f>VLOOKUP("1000",$B:$Z,4,0) + VLOOKUP("2000",$B:$Z,4,0) + VLOOKUP("3000",$B:$Z,4,0)</f>
      </c>
      <c r="F18" s="20">
        <f>VLOOKUP("1000",$B:$Z,5,0) + VLOOKUP("2000",$B:$Z,5,0) + VLOOKUP("3000",$B:$Z,5,0)</f>
      </c>
      <c r="G18" s="20">
        <f>VLOOKUP("1000",$B:$Z,6,0) + VLOOKUP("2000",$B:$Z,6,0) + VLOOKUP("3000",$B:$Z,6,0)</f>
      </c>
      <c r="H18" s="20">
        <f>VLOOKUP("1000",$B:$Z,7,0) + VLOOKUP("2000",$B:$Z,7,0) + VLOOKUP("3000",$B:$Z,7,0)</f>
      </c>
      <c r="I18" s="20">
        <f>VLOOKUP("1000",$B:$Z,8,0) + VLOOKUP("2000",$B:$Z,8,0) + VLOOKUP("3000",$B:$Z,8,0)</f>
      </c>
      <c r="J18" s="20">
        <f>VLOOKUP("1000",$B:$Z,9,0) + VLOOKUP("2000",$B:$Z,9,0) + VLOOKUP("3000",$B:$Z,9,0)</f>
      </c>
      <c r="K18" s="20">
        <f>VLOOKUP("1000",$B:$Z,10,0) + VLOOKUP("2000",$B:$Z,10,0) + VLOOKUP("3000",$B:$Z,10,0)</f>
      </c>
      <c r="L18" s="20">
        <f>VLOOKUP("1000",$B:$Z,11,0) + VLOOKUP("2000",$B:$Z,11,0) + VLOOKUP("3000",$B:$Z,11,0)</f>
      </c>
      <c r="M18" s="20">
        <f>VLOOKUP("1000",$B:$Z,12,0) + VLOOKUP("2000",$B:$Z,12,0) + VLOOKUP("3000",$B:$Z,12,0)</f>
      </c>
      <c r="N18" s="20">
        <f>VLOOKUP("1000",$B:$Z,13,0) + VLOOKUP("2000",$B:$Z,13,0) + VLOOKUP("3000",$B:$Z,13,0)</f>
      </c>
      <c r="O18" s="20">
        <f>VLOOKUP("1000",$B:$Z,14,0) + VLOOKUP("2000",$B:$Z,14,0) + VLOOKUP("3000",$B:$Z,14,0)</f>
      </c>
      <c r="P18" s="20">
        <f>VLOOKUP("1000",$B:$Z,15,0) + VLOOKUP("2000",$B:$Z,15,0) + VLOOKUP("3000",$B:$Z,15,0)</f>
      </c>
    </row>
  </sheetData>
  <sheetProtection password="" sheet="1" objects="1" scenarios="1"/>
  <mergeCells>
    <mergeCell ref="A1:P1"/>
    <mergeCell ref="A2:A7"/>
    <mergeCell ref="B2:B7"/>
    <mergeCell ref="C2:H2"/>
    <mergeCell ref="I2:J2"/>
    <mergeCell ref="K2:P2"/>
    <mergeCell ref="C3:C7"/>
    <mergeCell ref="D3:H3"/>
    <mergeCell ref="I3:J3"/>
    <mergeCell ref="K3:P3"/>
    <mergeCell ref="D4:F4"/>
    <mergeCell ref="G4:G7"/>
    <mergeCell ref="H4:H7"/>
    <mergeCell ref="I4:I7"/>
    <mergeCell ref="J4:J7"/>
    <mergeCell ref="K4:P4"/>
    <mergeCell ref="D5:D7"/>
    <mergeCell ref="E5:F5"/>
    <mergeCell ref="K5:K7"/>
    <mergeCell ref="L5:L7"/>
    <mergeCell ref="M5:N5"/>
    <mergeCell ref="O5:O7"/>
    <mergeCell ref="P5:P7"/>
    <mergeCell ref="E6:E7"/>
    <mergeCell ref="F6:F7"/>
    <mergeCell ref="M6:N6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&amp;R&amp;R&amp;"Verdana,����������" &amp;12 &amp;K00-00922360.ELN.220488</oddHeader>
    <oddFooter>&amp;L&amp;L&amp;"Verdana,����������"&amp;K000000&amp;L&amp;"Verdana,����������"&amp;K00-014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4" width="24.83" customWidth="1"/>
  </cols>
  <sheetData>
    <row r="1" ht="30" customHeight="1">
      <c r="A1" s="43" t="s">
        <v>246</v>
      </c>
      <c r="B1" s="43" t="s">
        <v>75</v>
      </c>
      <c r="C1" s="43" t="s">
        <v>266</v>
      </c>
      <c r="D1" s="43"/>
      <c r="E1" s="43"/>
      <c r="F1" s="43"/>
      <c r="G1" s="43"/>
      <c r="H1" s="43"/>
      <c r="I1" s="43" t="s">
        <v>266</v>
      </c>
      <c r="J1" s="43"/>
      <c r="K1" s="43"/>
      <c r="L1" s="43"/>
      <c r="M1" s="43"/>
      <c r="N1" s="43"/>
    </row>
    <row r="2" ht="30" customHeight="1">
      <c r="A2" s="43"/>
      <c r="B2" s="43"/>
      <c r="C2" s="43" t="s">
        <v>186</v>
      </c>
      <c r="D2" s="43"/>
      <c r="E2" s="43"/>
      <c r="F2" s="43"/>
      <c r="G2" s="43"/>
      <c r="H2" s="43"/>
      <c r="I2" s="43" t="s">
        <v>186</v>
      </c>
      <c r="J2" s="43"/>
      <c r="K2" s="43"/>
      <c r="L2" s="43"/>
      <c r="M2" s="43"/>
      <c r="N2" s="43"/>
    </row>
    <row r="3" ht="30" customHeight="1">
      <c r="A3" s="43"/>
      <c r="B3" s="43"/>
      <c r="C3" s="43" t="s">
        <v>250</v>
      </c>
      <c r="D3" s="43"/>
      <c r="E3" s="43"/>
      <c r="F3" s="43"/>
      <c r="G3" s="43"/>
      <c r="H3" s="43"/>
      <c r="I3" s="43" t="s">
        <v>231</v>
      </c>
      <c r="J3" s="43"/>
      <c r="K3" s="43"/>
      <c r="L3" s="43"/>
      <c r="M3" s="43"/>
      <c r="N3" s="43"/>
    </row>
    <row r="4" ht="30" customHeight="1">
      <c r="A4" s="43"/>
      <c r="B4" s="43"/>
      <c r="C4" s="43" t="s">
        <v>254</v>
      </c>
      <c r="D4" s="43" t="s">
        <v>255</v>
      </c>
      <c r="E4" s="43" t="s">
        <v>256</v>
      </c>
      <c r="F4" s="43"/>
      <c r="G4" s="43" t="s">
        <v>257</v>
      </c>
      <c r="H4" s="43" t="s">
        <v>258</v>
      </c>
      <c r="I4" s="43" t="s">
        <v>254</v>
      </c>
      <c r="J4" s="43" t="s">
        <v>255</v>
      </c>
      <c r="K4" s="43" t="s">
        <v>256</v>
      </c>
      <c r="L4" s="43"/>
      <c r="M4" s="43" t="s">
        <v>257</v>
      </c>
      <c r="N4" s="43" t="s">
        <v>258</v>
      </c>
    </row>
    <row r="5" ht="30" customHeight="1">
      <c r="A5" s="43"/>
      <c r="B5" s="43"/>
      <c r="C5" s="43"/>
      <c r="D5" s="43"/>
      <c r="E5" s="43" t="s">
        <v>186</v>
      </c>
      <c r="F5" s="43"/>
      <c r="G5" s="43"/>
      <c r="H5" s="43"/>
      <c r="I5" s="43"/>
      <c r="J5" s="43"/>
      <c r="K5" s="43" t="s">
        <v>186</v>
      </c>
      <c r="L5" s="43"/>
      <c r="M5" s="43"/>
      <c r="N5" s="43"/>
    </row>
    <row r="6" ht="30" customHeight="1">
      <c r="A6" s="43"/>
      <c r="B6" s="43"/>
      <c r="C6" s="43"/>
      <c r="D6" s="43"/>
      <c r="E6" s="43" t="s">
        <v>261</v>
      </c>
      <c r="F6" s="43" t="s">
        <v>262</v>
      </c>
      <c r="G6" s="43"/>
      <c r="H6" s="43"/>
      <c r="I6" s="43"/>
      <c r="J6" s="43"/>
      <c r="K6" s="43" t="s">
        <v>261</v>
      </c>
      <c r="L6" s="43" t="s">
        <v>262</v>
      </c>
      <c r="M6" s="43"/>
      <c r="N6" s="43"/>
    </row>
    <row r="7" ht="20" customHeight="1">
      <c r="A7" s="43" t="s">
        <v>17</v>
      </c>
      <c r="B7" s="43" t="s">
        <v>19</v>
      </c>
      <c r="C7" s="43" t="s">
        <v>22</v>
      </c>
      <c r="D7" s="43" t="s">
        <v>24</v>
      </c>
      <c r="E7" s="43" t="s">
        <v>27</v>
      </c>
      <c r="F7" s="43" t="s">
        <v>30</v>
      </c>
      <c r="G7" s="43" t="s">
        <v>32</v>
      </c>
      <c r="H7" s="43" t="s">
        <v>35</v>
      </c>
      <c r="I7" s="43" t="s">
        <v>38</v>
      </c>
      <c r="J7" s="43" t="s">
        <v>41</v>
      </c>
      <c r="K7" s="43" t="s">
        <v>43</v>
      </c>
      <c r="L7" s="43" t="s">
        <v>45</v>
      </c>
      <c r="M7" s="43" t="s">
        <v>47</v>
      </c>
      <c r="N7" s="43" t="s">
        <v>50</v>
      </c>
    </row>
    <row r="8" ht="20" customHeight="1">
      <c r="A8" s="21" t="s">
        <v>263</v>
      </c>
      <c r="B8" s="43" t="s">
        <v>85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207100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</row>
    <row r="9" ht="20" customHeight="1">
      <c r="A9" s="43" t="s">
        <v>237</v>
      </c>
      <c r="B9" s="43" t="s">
        <v>238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ht="20" customHeight="1">
      <c r="A10" s="44" t="s">
        <v>239</v>
      </c>
      <c r="B10" s="43"/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207100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</row>
    <row r="11" ht="20" customHeight="1">
      <c r="A11" s="21" t="s">
        <v>264</v>
      </c>
      <c r="B11" s="43" t="s">
        <v>94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459100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</row>
    <row r="12" ht="20" customHeight="1">
      <c r="A12" s="43" t="s">
        <v>237</v>
      </c>
      <c r="B12" s="43" t="s">
        <v>241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ht="20" customHeight="1">
      <c r="A13" s="44" t="s">
        <v>242</v>
      </c>
      <c r="B13" s="43"/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459100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</row>
    <row r="14" ht="20" customHeight="1">
      <c r="A14" s="21" t="s">
        <v>265</v>
      </c>
      <c r="B14" s="43" t="s">
        <v>155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ht="20" customHeight="1">
      <c r="A15" s="43" t="s">
        <v>237</v>
      </c>
      <c r="B15" s="43" t="s">
        <v>157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ht="20" customHeight="1">
      <c r="A16" s="44" t="s">
        <v>244</v>
      </c>
      <c r="B16" s="43"/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</row>
    <row r="17" ht="20" customHeight="1">
      <c r="A17" s="18" t="s">
        <v>100</v>
      </c>
      <c r="B17" s="22" t="s">
        <v>101</v>
      </c>
      <c r="C17" s="20">
        <f>VLOOKUP("1000",$B:$Z,2,0) + VLOOKUP("2000",$B:$Z,2,0) + VLOOKUP("3000",$B:$Z,2,0)</f>
      </c>
      <c r="D17" s="20">
        <f>VLOOKUP("1000",$B:$Z,3,0) + VLOOKUP("2000",$B:$Z,3,0) + VLOOKUP("3000",$B:$Z,3,0)</f>
      </c>
      <c r="E17" s="20">
        <f>VLOOKUP("1000",$B:$Z,4,0) + VLOOKUP("2000",$B:$Z,4,0) + VLOOKUP("3000",$B:$Z,4,0)</f>
      </c>
      <c r="F17" s="20">
        <f>VLOOKUP("1000",$B:$Z,5,0) + VLOOKUP("2000",$B:$Z,5,0) + VLOOKUP("3000",$B:$Z,5,0)</f>
      </c>
      <c r="G17" s="20">
        <f>VLOOKUP("1000",$B:$Z,6,0) + VLOOKUP("2000",$B:$Z,6,0) + VLOOKUP("3000",$B:$Z,6,0)</f>
      </c>
      <c r="H17" s="20">
        <f>VLOOKUP("1000",$B:$Z,7,0) + VLOOKUP("2000",$B:$Z,7,0) + VLOOKUP("3000",$B:$Z,7,0)</f>
      </c>
      <c r="I17" s="20">
        <f>VLOOKUP("1000",$B:$Z,8,0) + VLOOKUP("2000",$B:$Z,8,0) + VLOOKUP("3000",$B:$Z,8,0)</f>
      </c>
      <c r="J17" s="20">
        <f>VLOOKUP("1000",$B:$Z,9,0) + VLOOKUP("2000",$B:$Z,9,0) + VLOOKUP("3000",$B:$Z,9,0)</f>
      </c>
      <c r="K17" s="20">
        <f>VLOOKUP("1000",$B:$Z,10,0) + VLOOKUP("2000",$B:$Z,10,0) + VLOOKUP("3000",$B:$Z,10,0)</f>
      </c>
      <c r="L17" s="20">
        <f>VLOOKUP("1000",$B:$Z,11,0) + VLOOKUP("2000",$B:$Z,11,0) + VLOOKUP("3000",$B:$Z,11,0)</f>
      </c>
      <c r="M17" s="20">
        <f>VLOOKUP("1000",$B:$Z,12,0) + VLOOKUP("2000",$B:$Z,12,0) + VLOOKUP("3000",$B:$Z,12,0)</f>
      </c>
      <c r="N17" s="20">
        <f>VLOOKUP("1000",$B:$Z,13,0) + VLOOKUP("2000",$B:$Z,13,0) + VLOOKUP("3000",$B:$Z,13,0)</f>
      </c>
    </row>
  </sheetData>
  <mergeCells>
    <mergeCell ref="A1:A6"/>
    <mergeCell ref="B1:B6"/>
    <mergeCell ref="C1:H1"/>
    <mergeCell ref="I1:N1"/>
    <mergeCell ref="C2:H2"/>
    <mergeCell ref="I2:N2"/>
    <mergeCell ref="C3:H3"/>
    <mergeCell ref="I3:N3"/>
    <mergeCell ref="C4:C6"/>
    <mergeCell ref="D4:D6"/>
    <mergeCell ref="E4:F4"/>
    <mergeCell ref="G4:G6"/>
    <mergeCell ref="H4:H6"/>
    <mergeCell ref="I4:I6"/>
    <mergeCell ref="J4:J6"/>
    <mergeCell ref="K4:L4"/>
    <mergeCell ref="M4:M6"/>
    <mergeCell ref="N4:N6"/>
    <mergeCell ref="E5:F5"/>
    <mergeCell ref="K5:L5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&amp;R&amp;R&amp;"Verdana,����������" &amp;12 &amp;K00-00922360.ELN.220488</oddHeader>
    <oddFooter>&amp;L&amp;L&amp;"Verdana,����������"&amp;K000000&amp;L&amp;"Verdana,����������"&amp;K00-014</oddFooter>
  </headerFooter>
</worksheet>
</file>